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'COPARTICIPACION'!$A$2:$D$19</definedName>
    <definedName name="_xlnm.Print_Area" localSheetId="3">'EAI'!$A$2:$G$98</definedName>
    <definedName name="_xlnm.Print_Area" localSheetId="1">'EROGACIONES'!$A$68:$E$133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F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<sst xmlns="http://schemas.openxmlformats.org/spreadsheetml/2006/main" count="438" uniqueCount="277">
  <si>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</si>
  <si>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</si>
  <si>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</si>
  <si>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</si>
  <si>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</si>
  <si>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</si>
  <si>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</si>
  <si>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</si>
  <si>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</si>
  <si>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</si>
  <si>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</si>
  <si>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</si>
  <si>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</si>
  <si>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</si>
  <si>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</si>
  <si>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</si>
  <si>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</si>
  <si>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</si>
  <si>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</si>
  <si>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</si>
  <si>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</si>
  <si>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</si>
  <si>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</si>
  <si>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</si>
  <si>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</si>
  <si>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</si>
  <si>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</si>
  <si>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</si>
  <si>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</si>
  <si>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</si>
  <si>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</si>
  <si>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</si>
  <si>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</si>
  <si>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</si>
  <si>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</si>
  <si>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</si>
  <si>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</si>
  <si>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</si>
  <si>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</si>
  <si>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</si>
  <si>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</si>
  <si>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</si>
  <si>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</si>
  <si>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</si>
  <si>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</si>
  <si>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</si>
  <si>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</si>
  <si>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</si>
  <si>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</si>
  <si>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</si>
  <si>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</si>
  <si>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</si>
  <si>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</si>
  <si>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</si>
  <si>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</si>
  <si>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</si>
  <si>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</si>
  <si>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</si>
  <si>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</si>
  <si>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</si>
  <si>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</si>
  <si>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</si>
  <si>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</si>
  <si>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</si>
  <si>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</si>
  <si>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</si>
  <si>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</si>
  <si>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</si>
  <si>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</si>
  <si>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</si>
  <si>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</si>
  <si>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</si>
  <si>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</si>
  <si>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</si>
  <si>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</si>
  <si>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</si>
  <si>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</si>
  <si>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</si>
  <si>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</si>
  <si>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</si>
  <si>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</si>
  <si>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</si>
  <si>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</si>
  <si>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</si>
  <si>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</si>
  <si>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EJECUTADO EJERCICIO 2014 (3)</t>
  </si>
  <si>
    <t>PRESUPUESTADO EJERCICIO 2014 (5)</t>
  </si>
  <si>
    <t>EJECUTADO EJERCICIO 2014 (1)</t>
  </si>
  <si>
    <t xml:space="preserve"> </t>
  </si>
  <si>
    <t>EJECUTADO EJERCICIO 2014 (2)</t>
  </si>
  <si>
    <t>PRESUPUESTADO EJERCICIO 2014 (4)</t>
  </si>
  <si>
    <t>(4)Cifras del Presupuesto del ejercicio 2014</t>
  </si>
  <si>
    <t>EJECUTADO EJERCICIO 2014 (5)</t>
  </si>
  <si>
    <t>PRESUPUESTADO EJERCICIO 2014 (6)</t>
  </si>
  <si>
    <t>(6)Cifras del Presupuesto del ejercicio 2014</t>
  </si>
  <si>
    <t>EROGADO AÑO ANTERIOR (3)</t>
  </si>
  <si>
    <t>2) CLASIFICACION FUNCIONAL (4)</t>
  </si>
  <si>
    <t>(4) En la clasificación por finalidad se incluyen cifras de Aplicaciones Financieras.</t>
  </si>
  <si>
    <t>(5) Cifras del Presupuesto Anual 2014.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</si>
  <si>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</si>
  <si>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</si>
  <si>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</si>
  <si>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</si>
  <si>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I.A) DATOS DEL MES DE MAYO DE 2014</t>
  </si>
  <si>
    <t>(2)Corresponde a la ejecución del mes de Mayo de 2013.</t>
  </si>
  <si>
    <t>(3)Corresponde a la ejecución presupuestaria del mes de Mayo  de 2014</t>
  </si>
  <si>
    <t>(4)Corresponde a la ejecución del mes de Mayo de 2013</t>
  </si>
  <si>
    <t>(5)Corresponde a la ejecución presupuestaria del mes de Mayo de 2014.</t>
  </si>
  <si>
    <t>I.B) DATOS ACUMULADOS AL MES DE MAYO DE 2014</t>
  </si>
  <si>
    <t>(2)Corresponde a la ejecución acumulada al mes de Mayo de 2013.</t>
  </si>
  <si>
    <t>(3)Corresponde a la ejecución presupuestaria acumulada al mes de Mayo  de 2014</t>
  </si>
  <si>
    <t>(4)Corresponde a la ejecución acumulada al mes de Mayo de 2013</t>
  </si>
  <si>
    <t>(5)Corresponde a la ejecución presupuestaria acumulada al mes de Mayo de 2014.</t>
  </si>
  <si>
    <t>II-A) DATOS DEL MES DE MAYO DE 2014</t>
  </si>
  <si>
    <t>(3) Cifras de la ejecución presupuestaria del mes de Mayo de 2013.</t>
  </si>
  <si>
    <t>II-B) DATOS ACUMULADOS AL MES DE MAYO DE 2014</t>
  </si>
  <si>
    <t>(3) Cifras de la ejecución presupuestaria acumulada al mes de Mayo de 2013.</t>
  </si>
  <si>
    <t>(1) Corresponde a la ejecución acumulada al mes de Mayo de 2014.</t>
  </si>
  <si>
    <t>(2) Cifras de ejecución acumulada al mes de Mayo de 2013.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</si>
  <si>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</si>
  <si>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</si>
  <si>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</si>
  <si>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</si>
  <si>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</si>
  <si>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</si>
  <si>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</si>
  <si>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</si>
  <si>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</si>
  <si>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</si>
  <si>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</si>
  <si>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</si>
  <si>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</si>
  <si>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</si>
  <si>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</si>
  <si>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</si>
  <si>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</si>
  <si>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</si>
  <si>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</si>
  <si>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</si>
  <si>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</si>
  <si>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  (Neto del déficit de la</t>
  </si>
  <si>
    <t>Caja de Jubilaciones y Pensiones)</t>
  </si>
  <si>
    <t>Otros Gastos Corrientes</t>
  </si>
  <si>
    <t>Transferencias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</si>
  <si>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</si>
  <si>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</si>
  <si>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</si>
  <si>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</si>
  <si>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</si>
  <si>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</si>
  <si>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</si>
  <si>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</si>
  <si>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</si>
  <si>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</si>
  <si>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</si>
  <si>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</si>
  <si>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</si>
  <si>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</si>
  <si>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</si>
  <si>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</si>
  <si>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</si>
  <si>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</si>
  <si>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</si>
  <si>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</si>
  <si>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</si>
  <si>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</si>
  <si>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</si>
  <si>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</si>
  <si>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</si>
  <si>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</si>
  <si>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</si>
  <si>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</si>
  <si>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</si>
  <si>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</si>
  <si>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</si>
  <si>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</si>
  <si>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</si>
  <si>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</si>
  <si>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</si>
  <si>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</si>
  <si>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</si>
  <si>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</si>
  <si>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</si>
  <si>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</si>
  <si>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</si>
  <si>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</si>
  <si>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</si>
  <si>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</si>
  <si>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</si>
  <si>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</si>
  <si>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</si>
  <si>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</si>
  <si>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</si>
  <si>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</si>
  <si>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</si>
  <si>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</si>
  <si>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</si>
  <si>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</si>
  <si>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</si>
  <si>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</si>
  <si>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</si>
  <si>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</si>
  <si>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</si>
  <si>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</si>
  <si>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</si>
  <si>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</si>
  <si>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</si>
  <si>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</si>
  <si>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</si>
  <si>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</si>
  <si>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</si>
  <si>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</si>
  <si>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</si>
  <si>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</si>
  <si>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</si>
  <si>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</si>
  <si>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</si>
  <si>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</si>
  <si>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</si>
  <si>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XV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</si>
  <si>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</si>
  <si>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</si>
  <si>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</si>
  <si>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</si>
  <si>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</si>
  <si>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</si>
  <si>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</si>
  <si>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</si>
  <si>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</si>
  <si>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</si>
  <si>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</si>
  <si>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</si>
  <si>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</si>
  <si>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</si>
  <si>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</si>
  <si>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</si>
  <si>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</si>
  <si>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</si>
  <si>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</si>
  <si>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</si>
  <si>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</si>
  <si>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</si>
  <si>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</si>
  <si>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</si>
  <si>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</si>
  <si>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</si>
  <si>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</si>
  <si>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</si>
  <si>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</si>
  <si>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</si>
  <si>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</si>
  <si>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</si>
  <si>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</si>
  <si>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</si>
  <si>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</si>
  <si>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</si>
  <si>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</si>
  <si>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Contribuciones figurativas para aplicaciones financieras</t>
  </si>
  <si>
    <t>Contribución para Aplic. Financieras</t>
  </si>
  <si>
    <t>Gastos figurativos para aplicaciones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</si>
  <si>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</si>
  <si>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</si>
  <si>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</si>
  <si>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</si>
  <si>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</si>
  <si>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</si>
  <si>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Ejecución presupuestaria acumulada al mes de Mayo 2014.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</si>
  <si>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</si>
  <si>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</si>
  <si>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</si>
  <si>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</si>
  <si>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</si>
  <si>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</si>
  <si>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</si>
  <si>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(2) Ejecución presupuestaria del mes de Mayo 2014 (Incluye déficit de la Caja de Jubilaciones y Pens.)</t>
  </si>
  <si>
    <t>(2) Ejecución presupuestaria del mes de Mayo 2014.(Incluye déficit de la Caja de Jubilaciones y Pens.)</t>
  </si>
  <si>
    <t>(2) Ejecución presupuestaria acumulada al mes de Mayo 2014 (Incluye déficit de la Caja de Jubilaciones y Pens.)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</si>
</sst>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">
      <selection activeCell="C84" sqref="C84"/>
    </sheetView>
  </sheetViews>
  <sheetFormatPr defaultColWidth="9.140625" defaultRowHeight="15"/>
  <cols>
    <col min="1" max="1" width="39.28125" style="0" customWidth="1"/>
    <col min="2" max="3" width="16.28125" style="0" customWidth="1"/>
    <col min="4" max="4" width="15.7109375" style="0" hidden="1" customWidth="1"/>
    <col min="5" max="5" width="17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103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90</v>
      </c>
      <c r="C6" s="6" t="s">
        <v>85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f>SUM(B8:B11)</f>
        <v>52371.54000000001</v>
      </c>
      <c r="C7" s="30">
        <f>SUM(C8:C11)</f>
        <v>5397.240000000001</v>
      </c>
      <c r="D7" s="30">
        <f>+C7/$C$16*100</f>
        <v>97.24318724381784</v>
      </c>
      <c r="E7" s="30">
        <v>4017.19</v>
      </c>
      <c r="F7" s="23"/>
      <c r="G7" s="24"/>
    </row>
    <row r="8" spans="1:8" ht="16.5" customHeight="1">
      <c r="A8" s="4" t="s">
        <v>4</v>
      </c>
      <c r="B8" s="29">
        <v>37068.23</v>
      </c>
      <c r="C8" s="29">
        <v>3854.49</v>
      </c>
      <c r="D8" s="29">
        <f aca="true" t="shared" si="0" ref="D8:D16">+C8/$C$16*100</f>
        <v>69.44714202062968</v>
      </c>
      <c r="E8" s="29">
        <v>2931.75</v>
      </c>
      <c r="F8" s="25"/>
      <c r="G8" s="26"/>
      <c r="H8" s="41"/>
    </row>
    <row r="9" spans="1:8" ht="16.5" customHeight="1">
      <c r="A9" s="4" t="s">
        <v>5</v>
      </c>
      <c r="B9" s="29">
        <v>9527.25</v>
      </c>
      <c r="C9" s="29">
        <v>956.59</v>
      </c>
      <c r="D9" s="29">
        <f t="shared" si="0"/>
        <v>17.23507950092338</v>
      </c>
      <c r="E9" s="29">
        <v>714.81</v>
      </c>
      <c r="F9" s="25"/>
      <c r="G9" s="26"/>
      <c r="H9" s="41"/>
    </row>
    <row r="10" spans="1:8" ht="16.5" customHeight="1">
      <c r="A10" s="4" t="s">
        <v>6</v>
      </c>
      <c r="B10" s="29">
        <v>2992.84</v>
      </c>
      <c r="C10" s="29">
        <v>326.52</v>
      </c>
      <c r="D10" s="29">
        <f t="shared" si="0"/>
        <v>5.8829782442232315</v>
      </c>
      <c r="E10" s="29">
        <v>240.6</v>
      </c>
      <c r="F10" s="25"/>
      <c r="G10" s="26"/>
      <c r="H10" s="41"/>
    </row>
    <row r="11" spans="1:8" ht="16.5" customHeight="1">
      <c r="A11" s="4" t="s">
        <v>7</v>
      </c>
      <c r="B11" s="29">
        <f>52371.54-49588.32</f>
        <v>2783.220000000001</v>
      </c>
      <c r="C11" s="29">
        <v>259.64</v>
      </c>
      <c r="D11" s="29">
        <f t="shared" si="0"/>
        <v>4.677987478041529</v>
      </c>
      <c r="E11" s="29">
        <v>130.03</v>
      </c>
      <c r="F11" s="25"/>
      <c r="G11" s="26"/>
      <c r="H11" s="41"/>
    </row>
    <row r="12" spans="1:7" ht="16.5" customHeight="1">
      <c r="A12" s="9" t="s">
        <v>8</v>
      </c>
      <c r="B12" s="30">
        <f>SUM(B13:B15)</f>
        <v>1520.75</v>
      </c>
      <c r="C12" s="30">
        <f>SUM(C13:C15)</f>
        <v>153.01</v>
      </c>
      <c r="D12" s="30">
        <f t="shared" si="0"/>
        <v>2.7568127561821534</v>
      </c>
      <c r="E12" s="30">
        <v>104.7</v>
      </c>
      <c r="F12" s="23"/>
      <c r="G12" s="24"/>
    </row>
    <row r="13" spans="1:8" ht="16.5" customHeight="1">
      <c r="A13" s="4" t="s">
        <v>9</v>
      </c>
      <c r="B13" s="29">
        <v>0</v>
      </c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v>1417.08</v>
      </c>
      <c r="C14" s="29">
        <v>143.81</v>
      </c>
      <c r="D14" s="29">
        <f t="shared" si="0"/>
        <v>2.5910544570064404</v>
      </c>
      <c r="E14" s="29">
        <v>96.93</v>
      </c>
      <c r="F14" s="25"/>
      <c r="G14" s="26"/>
      <c r="H14" s="41"/>
    </row>
    <row r="15" spans="1:8" ht="16.5" customHeight="1">
      <c r="A15" s="4" t="s">
        <v>11</v>
      </c>
      <c r="B15" s="29">
        <f>1520.75-1417.08</f>
        <v>103.67000000000007</v>
      </c>
      <c r="C15" s="29">
        <v>9.2</v>
      </c>
      <c r="D15" s="29">
        <f t="shared" si="0"/>
        <v>0.16575829917571278</v>
      </c>
      <c r="E15" s="29">
        <v>7.77</v>
      </c>
      <c r="F15" s="25"/>
      <c r="G15" s="26"/>
      <c r="H15" s="41"/>
    </row>
    <row r="16" spans="1:7" ht="16.5" customHeight="1">
      <c r="A16" s="10" t="s">
        <v>13</v>
      </c>
      <c r="B16" s="32">
        <f>+B12+B7</f>
        <v>53892.29000000001</v>
      </c>
      <c r="C16" s="32">
        <f>+C12+C7</f>
        <v>5550.250000000001</v>
      </c>
      <c r="D16" s="32">
        <f t="shared" si="0"/>
        <v>100</v>
      </c>
      <c r="E16" s="32">
        <v>4121.89</v>
      </c>
      <c r="F16" s="23"/>
      <c r="G16" s="24"/>
    </row>
    <row r="17" spans="1:6" ht="33.75" customHeight="1">
      <c r="A17" s="125" t="s">
        <v>14</v>
      </c>
      <c r="B17" s="125"/>
      <c r="C17" s="125"/>
      <c r="D17" s="125"/>
      <c r="E17" s="125"/>
      <c r="F17" s="20"/>
    </row>
    <row r="18" spans="1:6" ht="16.5" customHeight="1">
      <c r="A18" s="126" t="s">
        <v>104</v>
      </c>
      <c r="B18" s="126"/>
      <c r="C18" s="126"/>
      <c r="D18" s="126"/>
      <c r="E18" s="126"/>
      <c r="F18" s="33"/>
    </row>
    <row r="19" spans="1:6" ht="16.5" customHeight="1">
      <c r="A19" t="s">
        <v>105</v>
      </c>
      <c r="B19" s="33"/>
      <c r="C19" s="33"/>
      <c r="D19" s="33"/>
      <c r="E19" s="33"/>
      <c r="F19" s="33"/>
    </row>
    <row r="20" spans="1:6" ht="16.5" customHeight="1">
      <c r="A20" t="s">
        <v>91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267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MAYO DE 2014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93</v>
      </c>
      <c r="C30" s="6" t="s">
        <v>92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f>+B32+B38</f>
        <v>37068.23000000001</v>
      </c>
      <c r="C31" s="30">
        <f>+C32+C38</f>
        <v>3854.485</v>
      </c>
      <c r="D31" s="30">
        <f aca="true" t="shared" si="1" ref="D31:D48">+C31/$C$49*100</f>
        <v>69.44711449674745</v>
      </c>
      <c r="E31" s="30">
        <v>2931.7499999999995</v>
      </c>
      <c r="F31" s="28"/>
    </row>
    <row r="32" spans="1:6" ht="16.5" customHeight="1">
      <c r="A32" s="4" t="s">
        <v>61</v>
      </c>
      <c r="B32" s="29">
        <f>SUM(B33:B37)</f>
        <v>13044.080000000002</v>
      </c>
      <c r="C32" s="29">
        <f>SUM(C33:C37)</f>
        <v>1216.71</v>
      </c>
      <c r="D32" s="29">
        <f t="shared" si="1"/>
        <v>21.92173498647357</v>
      </c>
      <c r="E32" s="29">
        <v>943.6899999999999</v>
      </c>
      <c r="F32" s="28"/>
    </row>
    <row r="33" spans="1:6" ht="16.5" customHeight="1">
      <c r="A33" s="4" t="s">
        <v>62</v>
      </c>
      <c r="B33" s="29">
        <v>10334.34</v>
      </c>
      <c r="C33" s="29">
        <v>984.66</v>
      </c>
      <c r="D33" s="29">
        <f t="shared" si="1"/>
        <v>17.740838467491074</v>
      </c>
      <c r="E33" s="29">
        <v>733.94</v>
      </c>
      <c r="F33" s="28"/>
    </row>
    <row r="34" spans="1:6" ht="16.5" customHeight="1">
      <c r="A34" s="4" t="s">
        <v>63</v>
      </c>
      <c r="B34" s="29">
        <v>90.09</v>
      </c>
      <c r="C34" s="29">
        <v>4.91</v>
      </c>
      <c r="D34" s="29">
        <f t="shared" si="1"/>
        <v>0.08846456327603557</v>
      </c>
      <c r="E34" s="29">
        <v>4.67</v>
      </c>
      <c r="F34" s="28"/>
    </row>
    <row r="35" spans="1:6" ht="16.5" customHeight="1">
      <c r="A35" s="4" t="s">
        <v>64</v>
      </c>
      <c r="B35" s="29">
        <v>1116.04</v>
      </c>
      <c r="C35" s="29">
        <v>101.21</v>
      </c>
      <c r="D35" s="29">
        <f t="shared" si="1"/>
        <v>1.8235231057367736</v>
      </c>
      <c r="E35" s="29">
        <v>96.3</v>
      </c>
      <c r="F35" s="28"/>
    </row>
    <row r="36" spans="1:6" ht="16.5" customHeight="1">
      <c r="A36" s="4" t="s">
        <v>65</v>
      </c>
      <c r="B36" s="29">
        <v>1481.69</v>
      </c>
      <c r="C36" s="29">
        <v>123.17</v>
      </c>
      <c r="D36" s="29">
        <f t="shared" si="1"/>
        <v>2.2191813154194096</v>
      </c>
      <c r="E36" s="29">
        <v>108.48</v>
      </c>
      <c r="F36" s="28"/>
    </row>
    <row r="37" spans="1:6" ht="16.5" customHeight="1">
      <c r="A37" s="4" t="s">
        <v>66</v>
      </c>
      <c r="B37" s="29">
        <f>20.81+1.11</f>
        <v>21.919999999999998</v>
      </c>
      <c r="C37" s="29">
        <v>2.76</v>
      </c>
      <c r="D37" s="29">
        <f t="shared" si="1"/>
        <v>0.049727534550276606</v>
      </c>
      <c r="E37" s="29">
        <v>0.3</v>
      </c>
      <c r="F37" s="28"/>
    </row>
    <row r="38" spans="1:6" ht="16.5" customHeight="1">
      <c r="A38" s="4" t="s">
        <v>67</v>
      </c>
      <c r="B38" s="29">
        <f>SUM(B39:B45)</f>
        <v>24024.150000000005</v>
      </c>
      <c r="C38" s="29">
        <f>SUM(C39:C45)</f>
        <v>2637.775</v>
      </c>
      <c r="D38" s="29">
        <f t="shared" si="1"/>
        <v>47.52537951027387</v>
      </c>
      <c r="E38" s="29">
        <v>1988.0599999999997</v>
      </c>
      <c r="F38" s="28"/>
    </row>
    <row r="39" spans="1:6" ht="16.5" customHeight="1">
      <c r="A39" s="4" t="s">
        <v>68</v>
      </c>
      <c r="B39" s="29">
        <v>9583.54</v>
      </c>
      <c r="C39" s="29">
        <v>1277.01</v>
      </c>
      <c r="D39" s="29">
        <f t="shared" si="1"/>
        <v>23.008173513061138</v>
      </c>
      <c r="E39" s="29">
        <v>921.55</v>
      </c>
      <c r="F39" s="28"/>
    </row>
    <row r="40" spans="1:6" ht="16.5" customHeight="1">
      <c r="A40" s="4" t="s">
        <v>69</v>
      </c>
      <c r="B40" s="29">
        <v>676.73</v>
      </c>
      <c r="C40" s="29">
        <v>217.64</v>
      </c>
      <c r="D40" s="29">
        <f t="shared" si="1"/>
        <v>3.9212683404065944</v>
      </c>
      <c r="E40" s="29">
        <v>152.1</v>
      </c>
      <c r="F40" s="28"/>
    </row>
    <row r="41" spans="1:6" ht="16.5" customHeight="1">
      <c r="A41" s="4" t="s">
        <v>70</v>
      </c>
      <c r="B41" s="29">
        <v>10968.43</v>
      </c>
      <c r="C41" s="29">
        <v>902.52</v>
      </c>
      <c r="D41" s="29">
        <f t="shared" si="1"/>
        <v>16.26090379794045</v>
      </c>
      <c r="E41" s="29">
        <v>717.32</v>
      </c>
      <c r="F41" s="28"/>
    </row>
    <row r="42" spans="1:6" ht="16.5" customHeight="1">
      <c r="A42" s="4" t="s">
        <v>71</v>
      </c>
      <c r="B42" s="29">
        <v>833.15</v>
      </c>
      <c r="C42" s="29">
        <v>67.96</v>
      </c>
      <c r="D42" s="29">
        <f t="shared" si="1"/>
        <v>1.2244504521872457</v>
      </c>
      <c r="E42" s="29">
        <v>55.62</v>
      </c>
      <c r="F42" s="28"/>
    </row>
    <row r="43" spans="1:6" ht="16.5" customHeight="1">
      <c r="A43" s="4" t="s">
        <v>72</v>
      </c>
      <c r="B43" s="29">
        <v>591.18</v>
      </c>
      <c r="C43" s="29">
        <v>49.144</v>
      </c>
      <c r="D43" s="29">
        <f t="shared" si="1"/>
        <v>0.8854383905575339</v>
      </c>
      <c r="E43" s="29">
        <v>37.77</v>
      </c>
      <c r="F43" s="28"/>
    </row>
    <row r="44" spans="1:6" ht="16.5" customHeight="1">
      <c r="A44" s="4" t="s">
        <v>73</v>
      </c>
      <c r="B44" s="29">
        <v>171.49</v>
      </c>
      <c r="C44" s="29">
        <v>11.791</v>
      </c>
      <c r="D44" s="29">
        <f t="shared" si="1"/>
        <v>0.21244107242112736</v>
      </c>
      <c r="E44" s="29">
        <v>11.79</v>
      </c>
      <c r="F44" s="28"/>
    </row>
    <row r="45" spans="1:6" ht="16.5" customHeight="1">
      <c r="A45" s="4" t="s">
        <v>66</v>
      </c>
      <c r="B45" s="29">
        <v>1199.63</v>
      </c>
      <c r="C45" s="29">
        <v>111.71</v>
      </c>
      <c r="D45" s="29">
        <f t="shared" si="1"/>
        <v>2.0127039436997824</v>
      </c>
      <c r="E45" s="29">
        <v>91.91</v>
      </c>
      <c r="F45" s="28"/>
    </row>
    <row r="46" spans="1:6" ht="18" customHeight="1">
      <c r="A46" s="9" t="s">
        <v>99</v>
      </c>
      <c r="B46" s="30">
        <v>2992.84</v>
      </c>
      <c r="C46" s="30">
        <v>326.53</v>
      </c>
      <c r="D46" s="30">
        <f t="shared" si="1"/>
        <v>5.883163716196312</v>
      </c>
      <c r="E46" s="30">
        <v>240.6</v>
      </c>
      <c r="F46" s="28"/>
    </row>
    <row r="47" spans="1:6" ht="30">
      <c r="A47" s="34" t="s">
        <v>74</v>
      </c>
      <c r="B47" s="36">
        <f>53892.29-40109.82</f>
        <v>13782.470000000001</v>
      </c>
      <c r="C47" s="36">
        <f>5550.25-4181.9</f>
        <v>1368.3500000000004</v>
      </c>
      <c r="D47" s="36">
        <f t="shared" si="1"/>
        <v>24.653866631112685</v>
      </c>
      <c r="E47" s="36">
        <f>1189.04-240.6</f>
        <v>948.4399999999999</v>
      </c>
      <c r="F47" s="28"/>
    </row>
    <row r="48" spans="1:6" ht="19.5" customHeight="1">
      <c r="A48" s="35" t="s">
        <v>75</v>
      </c>
      <c r="B48" s="36">
        <f>0.82+47.93</f>
        <v>48.75</v>
      </c>
      <c r="C48" s="36">
        <f>-1.33+0.17+2.04</f>
        <v>0.8799999999999999</v>
      </c>
      <c r="D48" s="36">
        <f t="shared" si="1"/>
        <v>0.015855155943566453</v>
      </c>
      <c r="E48" s="36">
        <v>1.1</v>
      </c>
      <c r="F48" s="28"/>
    </row>
    <row r="49" spans="1:6" ht="19.5" customHeight="1">
      <c r="A49" s="37" t="s">
        <v>76</v>
      </c>
      <c r="B49" s="36">
        <f>+B47+B48+B31+B46</f>
        <v>53892.29000000001</v>
      </c>
      <c r="C49" s="36">
        <f>+C47+C48+C31+C46</f>
        <v>5550.245</v>
      </c>
      <c r="D49" s="36">
        <f>+C49/$C$49*100</f>
        <v>100</v>
      </c>
      <c r="E49" s="36">
        <f>+E47+E48+E31+E46</f>
        <v>4121.889999999999</v>
      </c>
      <c r="F49" s="28"/>
    </row>
    <row r="50" spans="1:5" ht="50.25" customHeight="1">
      <c r="A50" s="125" t="s">
        <v>100</v>
      </c>
      <c r="B50" s="125"/>
      <c r="C50" s="125"/>
      <c r="D50" s="125"/>
      <c r="E50" s="125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106</v>
      </c>
      <c r="B53" s="33"/>
      <c r="C53" s="33"/>
      <c r="D53" s="33"/>
      <c r="E53" s="33"/>
    </row>
    <row r="54" ht="16.5" customHeight="1">
      <c r="A54" t="s">
        <v>107</v>
      </c>
    </row>
    <row r="55" ht="15">
      <c r="A55" t="s">
        <v>94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108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90</v>
      </c>
      <c r="C65" s="6" t="s">
        <v>85</v>
      </c>
      <c r="D65" s="6" t="s">
        <v>12</v>
      </c>
      <c r="E65" s="6" t="s">
        <v>80</v>
      </c>
    </row>
    <row r="66" spans="1:5" ht="15">
      <c r="A66" s="9" t="s">
        <v>3</v>
      </c>
      <c r="B66" s="30">
        <f>SUM(B67:B70)</f>
        <v>52371.54000000001</v>
      </c>
      <c r="C66" s="30">
        <f>SUM(C67:C70)</f>
        <v>22471.339999999997</v>
      </c>
      <c r="D66" s="30">
        <f>+C66/$C$75*100</f>
        <v>97.1181780385113</v>
      </c>
      <c r="E66" s="30">
        <v>16627.78</v>
      </c>
    </row>
    <row r="67" spans="1:5" ht="15">
      <c r="A67" s="4" t="s">
        <v>4</v>
      </c>
      <c r="B67" s="29">
        <v>37068.23</v>
      </c>
      <c r="C67" s="29">
        <v>16125.74</v>
      </c>
      <c r="D67" s="29">
        <f>+C67/$C$75*100</f>
        <v>69.69332885011502</v>
      </c>
      <c r="E67" s="29">
        <v>11928.94</v>
      </c>
    </row>
    <row r="68" spans="1:5" ht="15">
      <c r="A68" s="4" t="s">
        <v>5</v>
      </c>
      <c r="B68" s="29">
        <v>9527.25</v>
      </c>
      <c r="C68" s="29">
        <v>3722.4</v>
      </c>
      <c r="D68" s="29">
        <f aca="true" t="shared" si="2" ref="D68:D75">+C68/$C$75*100</f>
        <v>16.087723559456382</v>
      </c>
      <c r="E68" s="29">
        <v>2796.99</v>
      </c>
    </row>
    <row r="69" spans="1:5" ht="15">
      <c r="A69" s="4" t="s">
        <v>6</v>
      </c>
      <c r="B69" s="29">
        <v>2992.84</v>
      </c>
      <c r="C69" s="29">
        <v>1430.67</v>
      </c>
      <c r="D69" s="29">
        <f t="shared" si="2"/>
        <v>6.1831677049235605</v>
      </c>
      <c r="E69" s="29">
        <v>1142.17</v>
      </c>
    </row>
    <row r="70" spans="1:5" ht="15">
      <c r="A70" s="4" t="s">
        <v>7</v>
      </c>
      <c r="B70" s="29">
        <f>52371.54-49588.32</f>
        <v>2783.220000000001</v>
      </c>
      <c r="C70" s="29">
        <v>1192.53</v>
      </c>
      <c r="D70" s="29">
        <f t="shared" si="2"/>
        <v>5.153957924016366</v>
      </c>
      <c r="E70" s="29">
        <v>759.68</v>
      </c>
    </row>
    <row r="71" spans="1:5" ht="15">
      <c r="A71" s="9" t="s">
        <v>8</v>
      </c>
      <c r="B71" s="30">
        <f>SUM(B72:B74)</f>
        <v>1520.75</v>
      </c>
      <c r="C71" s="30">
        <f>SUM(C72:C74)</f>
        <v>666.8000000000001</v>
      </c>
      <c r="D71" s="30">
        <f t="shared" si="2"/>
        <v>2.8818219614886944</v>
      </c>
      <c r="E71" s="30">
        <v>424.34000000000003</v>
      </c>
    </row>
    <row r="72" spans="1:5" ht="15">
      <c r="A72" s="4" t="s">
        <v>9</v>
      </c>
      <c r="B72" s="29">
        <v>0</v>
      </c>
      <c r="C72" s="29"/>
      <c r="D72" s="29">
        <f t="shared" si="2"/>
        <v>0</v>
      </c>
      <c r="E72" s="29">
        <v>0.04</v>
      </c>
    </row>
    <row r="73" spans="1:5" ht="15">
      <c r="A73" s="4" t="s">
        <v>10</v>
      </c>
      <c r="B73" s="29">
        <v>1417.08</v>
      </c>
      <c r="C73" s="29">
        <v>622.2</v>
      </c>
      <c r="D73" s="29">
        <f t="shared" si="2"/>
        <v>2.689066623332732</v>
      </c>
      <c r="E73" s="29">
        <v>386.79</v>
      </c>
    </row>
    <row r="74" spans="1:5" ht="15">
      <c r="A74" s="4" t="s">
        <v>11</v>
      </c>
      <c r="B74" s="29">
        <f>1520.75-1417.08</f>
        <v>103.67000000000007</v>
      </c>
      <c r="C74" s="29">
        <v>44.6</v>
      </c>
      <c r="D74" s="29">
        <f t="shared" si="2"/>
        <v>0.19275533815596244</v>
      </c>
      <c r="E74" s="29">
        <v>37.51</v>
      </c>
    </row>
    <row r="75" spans="1:5" ht="15">
      <c r="A75" s="10" t="s">
        <v>13</v>
      </c>
      <c r="B75" s="32">
        <f>+B71+B66</f>
        <v>53892.29000000001</v>
      </c>
      <c r="C75" s="32">
        <f>+C71+C66</f>
        <v>23138.139999999996</v>
      </c>
      <c r="D75" s="32">
        <f t="shared" si="2"/>
        <v>100</v>
      </c>
      <c r="E75" s="32">
        <v>17052.12</v>
      </c>
    </row>
    <row r="76" spans="1:5" ht="30.75" customHeight="1">
      <c r="A76" s="125" t="s">
        <v>14</v>
      </c>
      <c r="B76" s="125"/>
      <c r="C76" s="125"/>
      <c r="D76" s="125"/>
      <c r="E76" s="125"/>
    </row>
    <row r="77" spans="1:5" ht="15">
      <c r="A77" s="126" t="s">
        <v>109</v>
      </c>
      <c r="B77" s="126"/>
      <c r="C77" s="126"/>
      <c r="D77" s="126"/>
      <c r="E77" s="126"/>
    </row>
    <row r="78" spans="1:5" ht="15">
      <c r="A78" t="s">
        <v>110</v>
      </c>
      <c r="B78" s="50"/>
      <c r="C78" s="50"/>
      <c r="D78" s="50"/>
      <c r="E78" s="50"/>
    </row>
    <row r="79" spans="1:5" ht="15">
      <c r="A79" t="s">
        <v>91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MAYO DE 2014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93</v>
      </c>
      <c r="C89" s="6" t="s">
        <v>92</v>
      </c>
      <c r="D89" s="6" t="s">
        <v>12</v>
      </c>
      <c r="E89" s="6" t="s">
        <v>79</v>
      </c>
    </row>
    <row r="90" spans="1:5" ht="15">
      <c r="A90" s="9" t="s">
        <v>60</v>
      </c>
      <c r="B90" s="30">
        <f>+B91+B97</f>
        <v>37068.23000000001</v>
      </c>
      <c r="C90" s="30">
        <f>+C91+C97</f>
        <v>16125.737000000001</v>
      </c>
      <c r="D90" s="30">
        <f>+C90/$C$108*100</f>
        <v>69.693324920671</v>
      </c>
      <c r="E90" s="30">
        <v>11928.943</v>
      </c>
    </row>
    <row r="91" spans="1:5" ht="15">
      <c r="A91" s="4" t="s">
        <v>61</v>
      </c>
      <c r="B91" s="29">
        <f>SUM(B92:B96)</f>
        <v>13044.080000000002</v>
      </c>
      <c r="C91" s="29">
        <f>SUM(C92:C96)</f>
        <v>5828.026</v>
      </c>
      <c r="D91" s="29">
        <f>+C91/$C$108*100</f>
        <v>25.187965651685783</v>
      </c>
      <c r="E91" s="29">
        <v>4405.902999999999</v>
      </c>
    </row>
    <row r="92" spans="1:5" ht="15">
      <c r="A92" s="4" t="s">
        <v>62</v>
      </c>
      <c r="B92" s="29">
        <v>10334.34</v>
      </c>
      <c r="C92" s="29">
        <v>4592.42</v>
      </c>
      <c r="D92" s="29">
        <f aca="true" t="shared" si="3" ref="D92:D108">+C92/$C$108*100</f>
        <v>19.847838224832014</v>
      </c>
      <c r="E92" s="29">
        <v>3389.78</v>
      </c>
    </row>
    <row r="93" spans="1:5" ht="15">
      <c r="A93" s="4" t="s">
        <v>63</v>
      </c>
      <c r="B93" s="29">
        <v>90.09</v>
      </c>
      <c r="C93" s="29">
        <v>42.014</v>
      </c>
      <c r="D93" s="29">
        <f t="shared" si="3"/>
        <v>0.1815790095805898</v>
      </c>
      <c r="E93" s="29">
        <v>33.72</v>
      </c>
    </row>
    <row r="94" spans="1:5" ht="15">
      <c r="A94" s="4" t="s">
        <v>64</v>
      </c>
      <c r="B94" s="29">
        <v>1116.04</v>
      </c>
      <c r="C94" s="29">
        <v>576.52</v>
      </c>
      <c r="D94" s="29">
        <f t="shared" si="3"/>
        <v>2.491643990179503</v>
      </c>
      <c r="E94" s="29">
        <v>489.75</v>
      </c>
    </row>
    <row r="95" spans="1:5" ht="15">
      <c r="A95" s="4" t="s">
        <v>65</v>
      </c>
      <c r="B95" s="29">
        <v>1481.69</v>
      </c>
      <c r="C95" s="29">
        <v>603.142</v>
      </c>
      <c r="D95" s="29">
        <f t="shared" si="3"/>
        <v>2.606700790128436</v>
      </c>
      <c r="E95" s="29">
        <v>483.28</v>
      </c>
    </row>
    <row r="96" spans="1:5" ht="15">
      <c r="A96" s="4" t="s">
        <v>66</v>
      </c>
      <c r="B96" s="29">
        <f>20.81+1.11</f>
        <v>21.919999999999998</v>
      </c>
      <c r="C96" s="29">
        <v>13.93</v>
      </c>
      <c r="D96" s="29">
        <f t="shared" si="3"/>
        <v>0.06020363696524054</v>
      </c>
      <c r="E96" s="29">
        <v>9.373</v>
      </c>
    </row>
    <row r="97" spans="1:5" ht="15">
      <c r="A97" s="4" t="s">
        <v>67</v>
      </c>
      <c r="B97" s="29">
        <f>SUM(B98:B104)</f>
        <v>24024.150000000005</v>
      </c>
      <c r="C97" s="29">
        <f>SUM(C98:C104)</f>
        <v>10297.711000000001</v>
      </c>
      <c r="D97" s="29">
        <f t="shared" si="3"/>
        <v>44.50535926898523</v>
      </c>
      <c r="E97" s="29">
        <v>7523.039999999999</v>
      </c>
    </row>
    <row r="98" spans="1:5" ht="15">
      <c r="A98" s="4" t="s">
        <v>68</v>
      </c>
      <c r="B98" s="29">
        <v>9583.54</v>
      </c>
      <c r="C98" s="29">
        <v>4138.96</v>
      </c>
      <c r="D98" s="29">
        <f t="shared" si="3"/>
        <v>17.88804344965197</v>
      </c>
      <c r="E98" s="29">
        <v>2939.16</v>
      </c>
    </row>
    <row r="99" spans="1:5" ht="15">
      <c r="A99" s="4" t="s">
        <v>69</v>
      </c>
      <c r="B99" s="29">
        <v>676.73</v>
      </c>
      <c r="C99" s="29">
        <v>340.83</v>
      </c>
      <c r="D99" s="29">
        <f t="shared" si="3"/>
        <v>1.4730226551947545</v>
      </c>
      <c r="E99" s="29">
        <v>237.88</v>
      </c>
    </row>
    <row r="100" spans="1:5" ht="15">
      <c r="A100" s="4" t="s">
        <v>70</v>
      </c>
      <c r="B100" s="29">
        <v>10968.43</v>
      </c>
      <c r="C100" s="29">
        <v>4622.25</v>
      </c>
      <c r="D100" s="29">
        <f t="shared" si="3"/>
        <v>19.976759580946382</v>
      </c>
      <c r="E100" s="29">
        <v>3385.93</v>
      </c>
    </row>
    <row r="101" spans="1:5" ht="15">
      <c r="A101" s="4" t="s">
        <v>71</v>
      </c>
      <c r="B101" s="29">
        <v>833.15</v>
      </c>
      <c r="C101" s="29">
        <v>366.56</v>
      </c>
      <c r="D101" s="29">
        <f t="shared" si="3"/>
        <v>1.58422434788073</v>
      </c>
      <c r="E101" s="29">
        <v>268.33</v>
      </c>
    </row>
    <row r="102" spans="1:5" ht="15">
      <c r="A102" s="4" t="s">
        <v>72</v>
      </c>
      <c r="B102" s="29">
        <v>591.18</v>
      </c>
      <c r="C102" s="29">
        <v>225.207</v>
      </c>
      <c r="D102" s="29">
        <f t="shared" si="3"/>
        <v>0.9733151809067426</v>
      </c>
      <c r="E102" s="29">
        <v>189.24</v>
      </c>
    </row>
    <row r="103" spans="1:5" ht="15">
      <c r="A103" s="4" t="s">
        <v>73</v>
      </c>
      <c r="B103" s="29">
        <v>171.49</v>
      </c>
      <c r="C103" s="29">
        <v>88.954</v>
      </c>
      <c r="D103" s="29">
        <f t="shared" si="3"/>
        <v>0.38444754649002205</v>
      </c>
      <c r="E103" s="29">
        <v>88.95</v>
      </c>
    </row>
    <row r="104" spans="1:5" ht="15">
      <c r="A104" s="4" t="s">
        <v>66</v>
      </c>
      <c r="B104" s="29">
        <v>1199.63</v>
      </c>
      <c r="C104" s="29">
        <v>514.95</v>
      </c>
      <c r="D104" s="29">
        <f t="shared" si="3"/>
        <v>2.2255465079146175</v>
      </c>
      <c r="E104" s="29">
        <v>413.55</v>
      </c>
    </row>
    <row r="105" spans="1:5" ht="21.75" customHeight="1">
      <c r="A105" s="9" t="s">
        <v>99</v>
      </c>
      <c r="B105" s="30">
        <v>2992.84</v>
      </c>
      <c r="C105" s="30">
        <v>1430.67</v>
      </c>
      <c r="D105" s="30">
        <f t="shared" si="3"/>
        <v>6.183168506608808</v>
      </c>
      <c r="E105" s="30">
        <v>1142.17</v>
      </c>
    </row>
    <row r="106" spans="1:5" ht="30">
      <c r="A106" s="34" t="s">
        <v>74</v>
      </c>
      <c r="B106" s="36">
        <f>53892.29-40109.82</f>
        <v>13782.470000000001</v>
      </c>
      <c r="C106" s="36">
        <f>23138.14-17558.62</f>
        <v>5579.52</v>
      </c>
      <c r="D106" s="36">
        <f t="shared" si="3"/>
        <v>24.113955241945366</v>
      </c>
      <c r="E106" s="36">
        <f>5118.68-1142.17</f>
        <v>3976.51</v>
      </c>
    </row>
    <row r="107" spans="1:5" ht="26.25" customHeight="1">
      <c r="A107" s="35" t="s">
        <v>75</v>
      </c>
      <c r="B107" s="36">
        <f>0.82+47.93</f>
        <v>48.75</v>
      </c>
      <c r="C107" s="36">
        <f>2.04+0.17</f>
        <v>2.21</v>
      </c>
      <c r="D107" s="36">
        <f t="shared" si="3"/>
        <v>0.00955133077481562</v>
      </c>
      <c r="E107" s="36">
        <v>4.5</v>
      </c>
    </row>
    <row r="108" spans="1:5" ht="15.75">
      <c r="A108" s="37" t="s">
        <v>76</v>
      </c>
      <c r="B108" s="36">
        <f>+B106+B107+B90+B105</f>
        <v>53892.29000000001</v>
      </c>
      <c r="C108" s="36">
        <f>+C106+C107+C90+C105</f>
        <v>23138.137000000002</v>
      </c>
      <c r="D108" s="36">
        <f t="shared" si="3"/>
        <v>100</v>
      </c>
      <c r="E108" s="36">
        <f>+E106+E107+E90+E105</f>
        <v>17052.123</v>
      </c>
    </row>
    <row r="109" spans="1:5" ht="42" customHeight="1">
      <c r="A109" s="125" t="s">
        <v>100</v>
      </c>
      <c r="B109" s="125"/>
      <c r="C109" s="125"/>
      <c r="D109" s="125"/>
      <c r="E109" s="125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111</v>
      </c>
      <c r="B112" s="50"/>
      <c r="C112" s="50"/>
      <c r="D112" s="50"/>
      <c r="E112" s="50"/>
    </row>
    <row r="113" ht="15">
      <c r="A113" t="s">
        <v>112</v>
      </c>
    </row>
    <row r="114" ht="15">
      <c r="A114" t="s">
        <v>94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31">
      <selection activeCell="E135" sqref="E135"/>
    </sheetView>
  </sheetViews>
  <sheetFormatPr defaultColWidth="9.140625" defaultRowHeight="15"/>
  <cols>
    <col min="1" max="1" width="44.8515625" style="0" customWidth="1"/>
    <col min="2" max="3" width="15.7109375" style="0" customWidth="1"/>
    <col min="4" max="4" width="15.7109375" style="0" hidden="1" customWidth="1"/>
    <col min="5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113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86</v>
      </c>
      <c r="C6" s="6" t="s">
        <v>89</v>
      </c>
      <c r="D6" s="6" t="s">
        <v>42</v>
      </c>
      <c r="E6" s="6" t="s">
        <v>95</v>
      </c>
      <c r="F6" s="22"/>
      <c r="G6" s="22"/>
    </row>
    <row r="7" spans="1:7" ht="15">
      <c r="A7" s="11" t="s">
        <v>20</v>
      </c>
      <c r="B7" s="30">
        <f>+B8+B9+B13+B14+B15+B16</f>
        <v>48168.850000000006</v>
      </c>
      <c r="C7" s="30">
        <f>+C8+C9+C13+C14+C15+C16</f>
        <v>4847.160000000001</v>
      </c>
      <c r="D7" s="30">
        <f aca="true" t="shared" si="0" ref="D7:D29">+C7/$C$30*100</f>
        <v>93.4796481640158</v>
      </c>
      <c r="E7" s="30">
        <v>3390.6000000000004</v>
      </c>
      <c r="F7" s="27"/>
      <c r="G7" s="38"/>
    </row>
    <row r="8" spans="1:7" ht="15">
      <c r="A8" s="12" t="s">
        <v>21</v>
      </c>
      <c r="B8" s="29">
        <v>21433.69</v>
      </c>
      <c r="C8" s="29">
        <v>2065.78</v>
      </c>
      <c r="D8" s="29">
        <f t="shared" si="0"/>
        <v>39.839491080191394</v>
      </c>
      <c r="E8" s="29">
        <v>1535.72</v>
      </c>
      <c r="F8" s="27"/>
      <c r="G8" s="27"/>
    </row>
    <row r="9" spans="1:7" ht="15">
      <c r="A9" s="12" t="s">
        <v>22</v>
      </c>
      <c r="B9" s="29">
        <f>SUM(B10:B12)</f>
        <v>6527.9000000000015</v>
      </c>
      <c r="C9" s="29">
        <f>SUM(C10:C12)</f>
        <v>765.4000000000001</v>
      </c>
      <c r="D9" s="29">
        <f t="shared" si="0"/>
        <v>14.761081273310078</v>
      </c>
      <c r="E9" s="29">
        <v>474.70000000000005</v>
      </c>
      <c r="F9" s="27"/>
      <c r="G9" s="27"/>
    </row>
    <row r="10" spans="1:7" ht="15">
      <c r="A10" s="12" t="s">
        <v>23</v>
      </c>
      <c r="B10" s="29">
        <v>1037.16</v>
      </c>
      <c r="C10" s="29">
        <v>86.25</v>
      </c>
      <c r="D10" s="29">
        <f t="shared" si="0"/>
        <v>1.6633698194708575</v>
      </c>
      <c r="E10" s="29">
        <v>71.92</v>
      </c>
      <c r="F10" s="27" t="s">
        <v>88</v>
      </c>
      <c r="G10" s="27"/>
    </row>
    <row r="11" spans="1:7" ht="15">
      <c r="A11" s="12" t="s">
        <v>24</v>
      </c>
      <c r="B11" s="29">
        <v>5699.59</v>
      </c>
      <c r="C11" s="29">
        <v>695.83</v>
      </c>
      <c r="D11" s="29">
        <f t="shared" si="0"/>
        <v>13.419392712839498</v>
      </c>
      <c r="E11" s="29">
        <v>419.99</v>
      </c>
      <c r="F11" s="27"/>
      <c r="G11" s="27"/>
    </row>
    <row r="12" spans="1:7" ht="15">
      <c r="A12" s="12" t="s">
        <v>25</v>
      </c>
      <c r="B12" s="29">
        <f>27961.59-21433.69-6736.75</f>
        <v>-208.84999999999854</v>
      </c>
      <c r="C12" s="29">
        <v>-16.68</v>
      </c>
      <c r="D12" s="29">
        <f t="shared" si="0"/>
        <v>-0.3216812590002771</v>
      </c>
      <c r="E12" s="29">
        <v>-17.21</v>
      </c>
      <c r="F12" s="27"/>
      <c r="G12" s="27"/>
    </row>
    <row r="13" spans="1:7" ht="15">
      <c r="A13" s="12" t="s">
        <v>26</v>
      </c>
      <c r="B13" s="29">
        <v>40.1</v>
      </c>
      <c r="C13" s="29">
        <v>1.38</v>
      </c>
      <c r="D13" s="29">
        <f t="shared" si="0"/>
        <v>0.026613917111533717</v>
      </c>
      <c r="E13" s="29">
        <v>0.46</v>
      </c>
      <c r="F13" s="27"/>
      <c r="G13" s="27"/>
    </row>
    <row r="14" spans="1:7" ht="15">
      <c r="A14" s="12" t="s">
        <v>27</v>
      </c>
      <c r="B14" s="29">
        <v>8527.81</v>
      </c>
      <c r="C14" s="29">
        <v>864.71</v>
      </c>
      <c r="D14" s="29">
        <f t="shared" si="0"/>
        <v>16.676319032981393</v>
      </c>
      <c r="E14" s="29">
        <v>613.51</v>
      </c>
      <c r="F14" s="27"/>
      <c r="G14" s="27"/>
    </row>
    <row r="15" spans="1:7" ht="15">
      <c r="A15" s="12" t="s">
        <v>28</v>
      </c>
      <c r="B15" s="29">
        <f>27.36+2387.22</f>
        <v>2414.58</v>
      </c>
      <c r="C15" s="29">
        <v>244.84</v>
      </c>
      <c r="D15" s="29">
        <f t="shared" si="0"/>
        <v>4.721848888107185</v>
      </c>
      <c r="E15" s="29">
        <v>185.3</v>
      </c>
      <c r="F15" s="27"/>
      <c r="G15" s="27"/>
    </row>
    <row r="16" spans="1:7" ht="15">
      <c r="A16" s="12" t="s">
        <v>29</v>
      </c>
      <c r="B16" s="29">
        <f>+B17+B18+B21</f>
        <v>9224.77</v>
      </c>
      <c r="C16" s="29">
        <f>+C17+C18+C21</f>
        <v>905.0500000000001</v>
      </c>
      <c r="D16" s="29">
        <f t="shared" si="0"/>
        <v>17.454293972314197</v>
      </c>
      <c r="E16" s="29">
        <v>580.91</v>
      </c>
      <c r="F16" s="27"/>
      <c r="G16" s="27"/>
    </row>
    <row r="17" spans="1:7" ht="15">
      <c r="A17" s="12" t="s">
        <v>30</v>
      </c>
      <c r="B17" s="29">
        <v>4335.35</v>
      </c>
      <c r="C17" s="29">
        <v>440.05</v>
      </c>
      <c r="D17" s="29">
        <f t="shared" si="0"/>
        <v>8.486561032558269</v>
      </c>
      <c r="E17" s="29">
        <v>248.21</v>
      </c>
      <c r="F17" s="27"/>
      <c r="G17" s="27"/>
    </row>
    <row r="18" spans="1:7" ht="15">
      <c r="A18" s="12" t="s">
        <v>31</v>
      </c>
      <c r="B18" s="29">
        <f>SUM(B19:B20)</f>
        <v>4591.74</v>
      </c>
      <c r="C18" s="29">
        <f>SUM(C19:C20)</f>
        <v>438.84000000000003</v>
      </c>
      <c r="D18" s="29">
        <f t="shared" si="0"/>
        <v>8.463225641467723</v>
      </c>
      <c r="E18" s="29">
        <v>322.15</v>
      </c>
      <c r="F18" s="27"/>
      <c r="G18" s="27"/>
    </row>
    <row r="19" spans="1:7" ht="15">
      <c r="A19" s="12" t="s">
        <v>273</v>
      </c>
      <c r="B19" s="44">
        <f>4414.02</f>
        <v>4414.02</v>
      </c>
      <c r="C19" s="29">
        <v>398.55</v>
      </c>
      <c r="D19" s="29">
        <f t="shared" si="0"/>
        <v>7.686214974494031</v>
      </c>
      <c r="E19" s="29">
        <v>306.77</v>
      </c>
      <c r="F19" s="27"/>
      <c r="G19" s="27"/>
    </row>
    <row r="20" spans="1:7" ht="15">
      <c r="A20" s="12" t="s">
        <v>32</v>
      </c>
      <c r="B20" s="44">
        <f>4591.74-4414.02</f>
        <v>177.71999999999935</v>
      </c>
      <c r="C20" s="29">
        <v>40.29</v>
      </c>
      <c r="D20" s="29">
        <f t="shared" si="0"/>
        <v>0.7770106669736909</v>
      </c>
      <c r="E20" s="29">
        <v>15.38</v>
      </c>
      <c r="F20" s="27"/>
      <c r="G20" s="27"/>
    </row>
    <row r="21" spans="1:7" ht="15">
      <c r="A21" s="12" t="s">
        <v>33</v>
      </c>
      <c r="B21" s="44">
        <f>9224.77-8927.09</f>
        <v>297.6800000000003</v>
      </c>
      <c r="C21" s="29">
        <v>26.16</v>
      </c>
      <c r="D21" s="29">
        <f t="shared" si="0"/>
        <v>0.5045072982882043</v>
      </c>
      <c r="E21" s="29">
        <v>10.55</v>
      </c>
      <c r="F21" s="27"/>
      <c r="G21" s="27"/>
    </row>
    <row r="22" spans="1:7" ht="15">
      <c r="A22" s="13" t="s">
        <v>34</v>
      </c>
      <c r="B22" s="31">
        <f>+B23+B28+B29</f>
        <v>5440.990000000001</v>
      </c>
      <c r="C22" s="31">
        <f>+C23+C28+C29</f>
        <v>338.097</v>
      </c>
      <c r="D22" s="31">
        <f t="shared" si="0"/>
        <v>6.520351835984213</v>
      </c>
      <c r="E22" s="31">
        <v>245.98000000000002</v>
      </c>
      <c r="F22" s="27"/>
      <c r="G22" s="27"/>
    </row>
    <row r="23" spans="1:7" ht="15">
      <c r="A23" s="12" t="s">
        <v>35</v>
      </c>
      <c r="B23" s="29">
        <f>SUM(B24:B27)</f>
        <v>3994.05</v>
      </c>
      <c r="C23" s="29">
        <f>SUM(C24:C27)</f>
        <v>223.462</v>
      </c>
      <c r="D23" s="29">
        <f t="shared" si="0"/>
        <v>4.3095645982446</v>
      </c>
      <c r="E23" s="29">
        <v>121.65</v>
      </c>
      <c r="F23" s="27"/>
      <c r="G23" s="27"/>
    </row>
    <row r="24" spans="1:7" ht="15">
      <c r="A24" s="12" t="s">
        <v>36</v>
      </c>
      <c r="B24" s="29">
        <f>11+60+7</f>
        <v>78</v>
      </c>
      <c r="C24" s="29">
        <v>3.135</v>
      </c>
      <c r="D24" s="29">
        <f t="shared" si="0"/>
        <v>0.060459876916418985</v>
      </c>
      <c r="E24" s="29"/>
      <c r="F24" s="27"/>
      <c r="G24" s="27"/>
    </row>
    <row r="25" spans="1:7" ht="15">
      <c r="A25" s="12" t="s">
        <v>37</v>
      </c>
      <c r="B25" s="29">
        <f>2056.44+741.02+11.1</f>
        <v>2808.56</v>
      </c>
      <c r="C25" s="29">
        <v>125.483</v>
      </c>
      <c r="D25" s="29">
        <f t="shared" si="0"/>
        <v>2.419995768772888</v>
      </c>
      <c r="E25" s="29">
        <v>78.43</v>
      </c>
      <c r="F25" s="27"/>
      <c r="G25" s="27"/>
    </row>
    <row r="26" spans="1:7" ht="15">
      <c r="A26" s="12" t="s">
        <v>38</v>
      </c>
      <c r="B26" s="29">
        <f>565.28+28.19+7.24</f>
        <v>600.71</v>
      </c>
      <c r="C26" s="29">
        <v>59.055</v>
      </c>
      <c r="D26" s="29">
        <f t="shared" si="0"/>
        <v>1.1389020833490027</v>
      </c>
      <c r="E26" s="29">
        <v>13.02</v>
      </c>
      <c r="F26" s="27"/>
      <c r="G26" s="27"/>
    </row>
    <row r="27" spans="1:7" ht="15">
      <c r="A27" s="12" t="s">
        <v>25</v>
      </c>
      <c r="B27" s="29">
        <f>3994.05-3487.27</f>
        <v>506.7800000000002</v>
      </c>
      <c r="C27" s="29">
        <v>35.789</v>
      </c>
      <c r="D27" s="29">
        <f t="shared" si="0"/>
        <v>0.69020686920629</v>
      </c>
      <c r="E27" s="29">
        <v>30.2</v>
      </c>
      <c r="F27" s="27"/>
      <c r="G27" s="27"/>
    </row>
    <row r="28" spans="1:7" ht="15">
      <c r="A28" s="12" t="s">
        <v>39</v>
      </c>
      <c r="B28" s="29">
        <v>1311.13</v>
      </c>
      <c r="C28" s="29">
        <v>107.77</v>
      </c>
      <c r="D28" s="29">
        <f t="shared" si="0"/>
        <v>2.0783926428333253</v>
      </c>
      <c r="E28" s="29">
        <v>113.27</v>
      </c>
      <c r="F28" s="27"/>
      <c r="G28" s="27"/>
    </row>
    <row r="29" spans="1:7" ht="15">
      <c r="A29" s="12" t="s">
        <v>40</v>
      </c>
      <c r="B29" s="29">
        <v>135.81</v>
      </c>
      <c r="C29" s="29">
        <v>6.865</v>
      </c>
      <c r="D29" s="29">
        <f t="shared" si="0"/>
        <v>0.13239459490628913</v>
      </c>
      <c r="E29" s="29">
        <v>11.06</v>
      </c>
      <c r="F29" s="27"/>
      <c r="G29" s="27"/>
    </row>
    <row r="30" spans="1:7" ht="15">
      <c r="A30" s="14" t="s">
        <v>41</v>
      </c>
      <c r="B30" s="32">
        <f>+B22+B7</f>
        <v>53609.840000000004</v>
      </c>
      <c r="C30" s="32">
        <f>+C22+C7</f>
        <v>5185.2570000000005</v>
      </c>
      <c r="D30" s="32">
        <f>+C30/$C$30*100</f>
        <v>100</v>
      </c>
      <c r="E30" s="32">
        <v>3636.5800000000004</v>
      </c>
      <c r="F30" s="27"/>
      <c r="G30" s="38"/>
    </row>
    <row r="31" spans="1:7" ht="30.75" customHeight="1">
      <c r="A31" s="127" t="s">
        <v>14</v>
      </c>
      <c r="B31" s="127"/>
      <c r="C31" s="127"/>
      <c r="D31" s="127"/>
      <c r="E31" s="127"/>
      <c r="F31" s="42"/>
      <c r="G31" s="42"/>
    </row>
    <row r="32" spans="1:7" ht="16.5" customHeight="1">
      <c r="A32" s="126" t="s">
        <v>274</v>
      </c>
      <c r="B32" s="126"/>
      <c r="C32" s="126"/>
      <c r="D32" s="126"/>
      <c r="E32" s="126"/>
      <c r="F32" s="20"/>
      <c r="G32" s="20"/>
    </row>
    <row r="33" spans="1:7" ht="16.5" customHeight="1">
      <c r="A33" s="126" t="s">
        <v>114</v>
      </c>
      <c r="B33" s="126"/>
      <c r="C33" s="126"/>
      <c r="D33" s="126"/>
      <c r="E33" s="126"/>
      <c r="F33" s="20"/>
      <c r="G33" s="20"/>
    </row>
    <row r="34" spans="1:7" ht="16.5" customHeight="1">
      <c r="A34" s="126" t="s">
        <v>272</v>
      </c>
      <c r="B34" s="126"/>
      <c r="C34" s="126"/>
      <c r="D34" s="126"/>
      <c r="E34" s="126"/>
      <c r="F34" s="20"/>
      <c r="G34" s="20"/>
    </row>
    <row r="35" spans="1:7" ht="16.5" customHeight="1">
      <c r="A35" s="126" t="s">
        <v>98</v>
      </c>
      <c r="B35" s="126"/>
      <c r="C35" s="126"/>
      <c r="D35" s="126"/>
      <c r="E35" s="126"/>
      <c r="F35" s="20"/>
      <c r="G35" s="20"/>
    </row>
    <row r="36" spans="1:7" ht="16.5" customHeight="1">
      <c r="A36" s="123"/>
      <c r="B36" s="123"/>
      <c r="C36" s="123"/>
      <c r="D36" s="123"/>
      <c r="E36" s="123"/>
      <c r="F36" s="123"/>
      <c r="G36" s="123"/>
    </row>
    <row r="37" ht="15">
      <c r="A37" t="s">
        <v>267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101</v>
      </c>
    </row>
    <row r="42" spans="1:2" ht="15">
      <c r="A42" s="2" t="s">
        <v>96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86</v>
      </c>
      <c r="C44" s="6" t="s">
        <v>89</v>
      </c>
      <c r="D44" s="6" t="s">
        <v>42</v>
      </c>
      <c r="E44" s="6" t="s">
        <v>95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10027.09</v>
      </c>
      <c r="C46" s="29">
        <v>982.284</v>
      </c>
      <c r="D46" s="29">
        <f>+C46/$C$58*100</f>
        <v>17.97308987752557</v>
      </c>
      <c r="E46" s="29">
        <v>726.72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4654.78</v>
      </c>
      <c r="C48" s="29">
        <v>415.001</v>
      </c>
      <c r="D48" s="29">
        <f>+C48/$C$58*100</f>
        <v>7.593374494813097</v>
      </c>
      <c r="E48" s="29">
        <v>272.8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33072.43</v>
      </c>
      <c r="C50" s="29">
        <v>3277.813</v>
      </c>
      <c r="D50" s="29">
        <f>+C50/$C$58*100</f>
        <v>59.9749437542724</v>
      </c>
      <c r="E50" s="29">
        <v>2327.43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5576.55</v>
      </c>
      <c r="C52" s="29">
        <v>508.795</v>
      </c>
      <c r="D52" s="29">
        <f>+C52/$C$58*100</f>
        <v>9.309546184439146</v>
      </c>
      <c r="E52" s="29">
        <v>309.17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278.98</v>
      </c>
      <c r="C54" s="29">
        <v>1.367</v>
      </c>
      <c r="D54" s="29">
        <f>+C54/$C$58*100</f>
        <v>0.025012332342354608</v>
      </c>
      <c r="E54" s="29">
        <v>0.46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f>2720.54+427.78+4.62</f>
        <v>3152.9399999999996</v>
      </c>
      <c r="C56" s="29">
        <v>280.044</v>
      </c>
      <c r="D56" s="29">
        <f>+C56/$C$58*100</f>
        <v>5.124033356607427</v>
      </c>
      <c r="E56" s="29">
        <v>165.05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f>SUM(B46:B56)</f>
        <v>56762.77000000001</v>
      </c>
      <c r="C58" s="19">
        <f>SUM(C46:C56)</f>
        <v>5465.304</v>
      </c>
      <c r="D58" s="19">
        <f>+C58/$C$58*100</f>
        <v>100</v>
      </c>
      <c r="E58" s="19">
        <v>3801.63</v>
      </c>
      <c r="F58" s="27"/>
      <c r="G58" s="27"/>
    </row>
    <row r="59" spans="1:7" ht="27" customHeight="1">
      <c r="A59" s="128" t="s">
        <v>14</v>
      </c>
      <c r="B59" s="128"/>
      <c r="C59" s="128"/>
      <c r="D59" s="128"/>
      <c r="E59" s="128"/>
      <c r="F59" s="42"/>
      <c r="G59" s="42"/>
    </row>
    <row r="60" spans="1:7" ht="16.5" customHeight="1">
      <c r="A60" s="126" t="s">
        <v>275</v>
      </c>
      <c r="B60" s="126"/>
      <c r="C60" s="126"/>
      <c r="D60" s="126"/>
      <c r="E60" s="126"/>
      <c r="F60" s="20"/>
      <c r="G60" s="20"/>
    </row>
    <row r="61" spans="1:7" ht="16.5" customHeight="1">
      <c r="A61" s="126" t="s">
        <v>114</v>
      </c>
      <c r="B61" s="126"/>
      <c r="C61" s="126"/>
      <c r="D61" s="126"/>
      <c r="E61" s="126"/>
      <c r="F61" s="20"/>
      <c r="G61" s="20"/>
    </row>
    <row r="62" spans="1:7" ht="19.5" customHeight="1">
      <c r="A62" s="126" t="s">
        <v>97</v>
      </c>
      <c r="B62" s="126"/>
      <c r="C62" s="126"/>
      <c r="D62" s="126"/>
      <c r="E62" s="126"/>
      <c r="F62" s="20"/>
      <c r="G62" s="20"/>
    </row>
    <row r="63" spans="1:7" ht="16.5" customHeight="1">
      <c r="A63" s="126" t="s">
        <v>98</v>
      </c>
      <c r="B63" s="126"/>
      <c r="C63" s="126"/>
      <c r="D63" s="126"/>
      <c r="E63" s="126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115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86</v>
      </c>
      <c r="C73" s="6" t="s">
        <v>89</v>
      </c>
      <c r="D73" s="6" t="s">
        <v>42</v>
      </c>
      <c r="E73" s="6" t="s">
        <v>95</v>
      </c>
    </row>
    <row r="74" spans="1:5" ht="15">
      <c r="A74" s="11" t="s">
        <v>20</v>
      </c>
      <c r="B74" s="30">
        <f>+B75+B76+B80+B81+B82+B83</f>
        <v>48168.850000000006</v>
      </c>
      <c r="C74" s="30">
        <f>+C75+C76+C80+C81+C82+C83</f>
        <v>21640.3</v>
      </c>
      <c r="D74" s="30">
        <f>+C74/$C$97*100</f>
        <v>95.1251749065729</v>
      </c>
      <c r="E74" s="30">
        <v>15539.988000000001</v>
      </c>
    </row>
    <row r="75" spans="1:5" ht="15">
      <c r="A75" s="12" t="s">
        <v>21</v>
      </c>
      <c r="B75" s="29">
        <v>21433.69</v>
      </c>
      <c r="C75" s="29">
        <v>9676.14</v>
      </c>
      <c r="D75" s="29">
        <f aca="true" t="shared" si="1" ref="D75:D97">+C75/$C$97*100</f>
        <v>42.53381468466178</v>
      </c>
      <c r="E75" s="29">
        <v>7103.63</v>
      </c>
    </row>
    <row r="76" spans="1:5" ht="15">
      <c r="A76" s="12" t="s">
        <v>22</v>
      </c>
      <c r="B76" s="29">
        <f>SUM(B77:B79)</f>
        <v>6527.9000000000015</v>
      </c>
      <c r="C76" s="29">
        <f>SUM(C77:C79)</f>
        <v>2814.18</v>
      </c>
      <c r="D76" s="29">
        <f t="shared" si="1"/>
        <v>12.37040913104621</v>
      </c>
      <c r="E76" s="29">
        <v>1956.5480000000002</v>
      </c>
    </row>
    <row r="77" spans="1:5" ht="15">
      <c r="A77" s="12" t="s">
        <v>23</v>
      </c>
      <c r="B77" s="29">
        <v>1037.16</v>
      </c>
      <c r="C77" s="29">
        <v>332.89</v>
      </c>
      <c r="D77" s="29">
        <f t="shared" si="1"/>
        <v>1.463298543673103</v>
      </c>
      <c r="E77" s="29">
        <v>267.534</v>
      </c>
    </row>
    <row r="78" spans="1:5" ht="15">
      <c r="A78" s="12" t="s">
        <v>24</v>
      </c>
      <c r="B78" s="29">
        <v>5699.59</v>
      </c>
      <c r="C78" s="29">
        <v>2566.3</v>
      </c>
      <c r="D78" s="29">
        <f t="shared" si="1"/>
        <v>11.280792612058892</v>
      </c>
      <c r="E78" s="29">
        <v>1751.134</v>
      </c>
    </row>
    <row r="79" spans="1:5" ht="15">
      <c r="A79" s="12" t="s">
        <v>25</v>
      </c>
      <c r="B79" s="29">
        <f>27961.59-21433.69-6736.75</f>
        <v>-208.84999999999854</v>
      </c>
      <c r="C79" s="29">
        <v>-85.01</v>
      </c>
      <c r="D79" s="29">
        <f t="shared" si="1"/>
        <v>-0.3736820246857836</v>
      </c>
      <c r="E79" s="29">
        <v>-62.12</v>
      </c>
    </row>
    <row r="80" spans="1:5" ht="15">
      <c r="A80" s="12" t="s">
        <v>26</v>
      </c>
      <c r="B80" s="29">
        <v>40.1</v>
      </c>
      <c r="C80" s="29">
        <v>12.02</v>
      </c>
      <c r="D80" s="29">
        <f t="shared" si="1"/>
        <v>0.052836818453395114</v>
      </c>
      <c r="E80" s="29">
        <v>9.45</v>
      </c>
    </row>
    <row r="81" spans="1:5" ht="15">
      <c r="A81" s="12" t="s">
        <v>27</v>
      </c>
      <c r="B81" s="29">
        <v>8527.81</v>
      </c>
      <c r="C81" s="29">
        <v>4036.55</v>
      </c>
      <c r="D81" s="29">
        <f t="shared" si="1"/>
        <v>17.743632240270554</v>
      </c>
      <c r="E81" s="29">
        <v>2841.24</v>
      </c>
    </row>
    <row r="82" spans="1:5" ht="15">
      <c r="A82" s="12" t="s">
        <v>28</v>
      </c>
      <c r="B82" s="29">
        <f>27.36+2387.22</f>
        <v>2414.58</v>
      </c>
      <c r="C82" s="29">
        <v>1049.59</v>
      </c>
      <c r="D82" s="29">
        <f t="shared" si="1"/>
        <v>4.613726812021545</v>
      </c>
      <c r="E82" s="29">
        <v>819.94</v>
      </c>
    </row>
    <row r="83" spans="1:5" ht="15">
      <c r="A83" s="12" t="s">
        <v>29</v>
      </c>
      <c r="B83" s="29">
        <f>+B84+B85+B88</f>
        <v>9224.77</v>
      </c>
      <c r="C83" s="29">
        <f>+C84+C85+C88</f>
        <v>4051.82</v>
      </c>
      <c r="D83" s="29">
        <f t="shared" si="1"/>
        <v>17.810755220119418</v>
      </c>
      <c r="E83" s="29">
        <v>2809.1800000000003</v>
      </c>
    </row>
    <row r="84" spans="1:5" ht="15">
      <c r="A84" s="12" t="s">
        <v>30</v>
      </c>
      <c r="B84" s="29">
        <v>4335.35</v>
      </c>
      <c r="C84" s="29">
        <v>1840.61</v>
      </c>
      <c r="D84" s="29">
        <f t="shared" si="1"/>
        <v>8.090846623419598</v>
      </c>
      <c r="E84" s="29">
        <v>1296.21</v>
      </c>
    </row>
    <row r="85" spans="1:5" ht="15">
      <c r="A85" s="12" t="s">
        <v>31</v>
      </c>
      <c r="B85" s="29">
        <f>SUM(B86:B87)</f>
        <v>4591.74</v>
      </c>
      <c r="C85" s="29">
        <f>SUM(C86:C87)</f>
        <v>2123.6</v>
      </c>
      <c r="D85" s="29">
        <f t="shared" si="1"/>
        <v>9.334797642897659</v>
      </c>
      <c r="E85" s="29">
        <v>1479.68</v>
      </c>
    </row>
    <row r="86" spans="1:5" ht="15">
      <c r="A86" s="12" t="s">
        <v>273</v>
      </c>
      <c r="B86" s="44">
        <f>4414.02</f>
        <v>4414.02</v>
      </c>
      <c r="C86" s="29">
        <v>1854.56</v>
      </c>
      <c r="D86" s="29">
        <f t="shared" si="1"/>
        <v>8.152167223870919</v>
      </c>
      <c r="E86" s="29">
        <v>1371.72</v>
      </c>
    </row>
    <row r="87" spans="1:5" ht="15">
      <c r="A87" s="12" t="s">
        <v>32</v>
      </c>
      <c r="B87" s="44">
        <f>4591.74-4414.02</f>
        <v>177.71999999999935</v>
      </c>
      <c r="C87" s="29">
        <v>269.04</v>
      </c>
      <c r="D87" s="29">
        <f t="shared" si="1"/>
        <v>1.1826304190267405</v>
      </c>
      <c r="E87" s="29">
        <v>107.96</v>
      </c>
    </row>
    <row r="88" spans="1:5" ht="15">
      <c r="A88" s="12" t="s">
        <v>33</v>
      </c>
      <c r="B88" s="44">
        <f>9224.77-8927.09</f>
        <v>297.6800000000003</v>
      </c>
      <c r="C88" s="29">
        <v>87.61</v>
      </c>
      <c r="D88" s="29">
        <f t="shared" si="1"/>
        <v>0.38511095380215854</v>
      </c>
      <c r="E88" s="29">
        <v>33.29</v>
      </c>
    </row>
    <row r="89" spans="1:5" ht="15">
      <c r="A89" s="13" t="s">
        <v>34</v>
      </c>
      <c r="B89" s="31">
        <f>+B90+B95+B96</f>
        <v>5440.990000000001</v>
      </c>
      <c r="C89" s="31">
        <f>+C90+C95+C96</f>
        <v>1108.988</v>
      </c>
      <c r="D89" s="31">
        <f t="shared" si="1"/>
        <v>4.8748250934271</v>
      </c>
      <c r="E89" s="31">
        <v>689.17</v>
      </c>
    </row>
    <row r="90" spans="1:5" ht="15">
      <c r="A90" s="12" t="s">
        <v>35</v>
      </c>
      <c r="B90" s="29">
        <f>SUM(B91:B94)</f>
        <v>3994.05</v>
      </c>
      <c r="C90" s="29">
        <f>SUM(C91:C94)</f>
        <v>750.332</v>
      </c>
      <c r="D90" s="29">
        <f t="shared" si="1"/>
        <v>3.2982658622107204</v>
      </c>
      <c r="E90" s="29">
        <v>447.68</v>
      </c>
    </row>
    <row r="91" spans="1:5" ht="15">
      <c r="A91" s="12" t="s">
        <v>36</v>
      </c>
      <c r="B91" s="29">
        <f>11+60+7</f>
        <v>78</v>
      </c>
      <c r="C91" s="29">
        <v>3.331</v>
      </c>
      <c r="D91" s="29">
        <f t="shared" si="1"/>
        <v>0.014642216494863487</v>
      </c>
      <c r="E91" s="29">
        <v>0.02</v>
      </c>
    </row>
    <row r="92" spans="1:5" ht="15">
      <c r="A92" s="12" t="s">
        <v>37</v>
      </c>
      <c r="B92" s="29">
        <f>2056.44+741.02+11.1</f>
        <v>2808.56</v>
      </c>
      <c r="C92" s="29">
        <v>446.883</v>
      </c>
      <c r="D92" s="29">
        <f t="shared" si="1"/>
        <v>1.9643823578126927</v>
      </c>
      <c r="E92" s="29">
        <v>276.16</v>
      </c>
    </row>
    <row r="93" spans="1:5" ht="15">
      <c r="A93" s="12" t="s">
        <v>38</v>
      </c>
      <c r="B93" s="29">
        <f>565.28+28.19+7.24</f>
        <v>600.71</v>
      </c>
      <c r="C93" s="29">
        <v>127.893</v>
      </c>
      <c r="D93" s="29">
        <f t="shared" si="1"/>
        <v>0.5621846274925175</v>
      </c>
      <c r="E93" s="29">
        <v>45.325</v>
      </c>
    </row>
    <row r="94" spans="1:5" ht="15">
      <c r="A94" s="12" t="s">
        <v>25</v>
      </c>
      <c r="B94" s="29">
        <f>3994.05-3487.27</f>
        <v>506.7800000000002</v>
      </c>
      <c r="C94" s="29">
        <v>172.225</v>
      </c>
      <c r="D94" s="29">
        <f t="shared" si="1"/>
        <v>0.7570566604106466</v>
      </c>
      <c r="E94" s="29">
        <v>126.175</v>
      </c>
    </row>
    <row r="95" spans="1:5" ht="15">
      <c r="A95" s="12" t="s">
        <v>39</v>
      </c>
      <c r="B95" s="29">
        <v>1311.13</v>
      </c>
      <c r="C95" s="29">
        <v>334.861</v>
      </c>
      <c r="D95" s="29">
        <f t="shared" si="1"/>
        <v>1.471962551091709</v>
      </c>
      <c r="E95" s="29">
        <v>216.34</v>
      </c>
    </row>
    <row r="96" spans="1:5" ht="15">
      <c r="A96" s="12" t="s">
        <v>40</v>
      </c>
      <c r="B96" s="29">
        <v>135.81</v>
      </c>
      <c r="C96" s="29">
        <v>23.795</v>
      </c>
      <c r="D96" s="29">
        <f t="shared" si="1"/>
        <v>0.10459668012467029</v>
      </c>
      <c r="E96" s="29">
        <v>25.15</v>
      </c>
    </row>
    <row r="97" spans="1:5" ht="15">
      <c r="A97" s="14" t="s">
        <v>41</v>
      </c>
      <c r="B97" s="32">
        <f>+B89+B74</f>
        <v>53609.840000000004</v>
      </c>
      <c r="C97" s="32">
        <f>+C89+C74</f>
        <v>22749.288</v>
      </c>
      <c r="D97" s="32">
        <f t="shared" si="1"/>
        <v>100</v>
      </c>
      <c r="E97" s="32">
        <v>16229.158000000001</v>
      </c>
    </row>
    <row r="98" spans="1:5" ht="28.5" customHeight="1">
      <c r="A98" s="127" t="s">
        <v>14</v>
      </c>
      <c r="B98" s="127"/>
      <c r="C98" s="127"/>
      <c r="D98" s="127"/>
      <c r="E98" s="127"/>
    </row>
    <row r="99" spans="1:5" ht="30" customHeight="1">
      <c r="A99" s="126" t="s">
        <v>276</v>
      </c>
      <c r="B99" s="126"/>
      <c r="C99" s="126"/>
      <c r="D99" s="126"/>
      <c r="E99" s="126"/>
    </row>
    <row r="100" spans="1:5" ht="15">
      <c r="A100" s="126" t="s">
        <v>116</v>
      </c>
      <c r="B100" s="126"/>
      <c r="C100" s="126"/>
      <c r="D100" s="126"/>
      <c r="E100" s="126"/>
    </row>
    <row r="101" spans="1:5" ht="15">
      <c r="A101" s="126" t="s">
        <v>272</v>
      </c>
      <c r="B101" s="126"/>
      <c r="C101" s="126"/>
      <c r="D101" s="126"/>
      <c r="E101" s="126"/>
    </row>
    <row r="102" spans="1:5" ht="15">
      <c r="A102" s="126" t="s">
        <v>98</v>
      </c>
      <c r="B102" s="126"/>
      <c r="C102" s="126"/>
      <c r="D102" s="126"/>
      <c r="E102" s="126"/>
    </row>
    <row r="103" spans="1:5" ht="15">
      <c r="A103" s="126"/>
      <c r="B103" s="126"/>
      <c r="C103" s="126"/>
      <c r="D103" s="126"/>
      <c r="E103" s="126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102</v>
      </c>
    </row>
    <row r="109" spans="1:2" ht="15">
      <c r="A109" s="2" t="s">
        <v>96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86</v>
      </c>
      <c r="C111" s="6" t="s">
        <v>89</v>
      </c>
      <c r="D111" s="6" t="s">
        <v>42</v>
      </c>
      <c r="E111" s="6" t="s">
        <v>95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10027.09</v>
      </c>
      <c r="C113" s="29">
        <v>4363.717</v>
      </c>
      <c r="D113" s="29">
        <f>+C113/$C$125*100</f>
        <v>18.024206542715635</v>
      </c>
      <c r="E113" s="29">
        <v>3099.92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4654.78</v>
      </c>
      <c r="C115" s="29">
        <v>2033.55</v>
      </c>
      <c r="D115" s="29">
        <f>+C115/$C$125*100</f>
        <v>8.399519312306317</v>
      </c>
      <c r="E115" s="29">
        <v>1274.14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33072.43</v>
      </c>
      <c r="C117" s="29">
        <v>14219.293</v>
      </c>
      <c r="D117" s="29">
        <f>+C117/$C$125*100</f>
        <v>58.73237744871875</v>
      </c>
      <c r="E117" s="29">
        <v>10311.94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5576.55</v>
      </c>
      <c r="C119" s="29">
        <v>2110.775</v>
      </c>
      <c r="D119" s="29">
        <f>+C119/$C$125*100</f>
        <v>8.718494935670805</v>
      </c>
      <c r="E119" s="29">
        <v>1533.68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278.98</v>
      </c>
      <c r="C121" s="29">
        <v>21.955</v>
      </c>
      <c r="D121" s="29">
        <f>+C121/$C$125*100</f>
        <v>0.09068449091573119</v>
      </c>
      <c r="E121" s="29">
        <v>9.49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f>2720.54+427.78+4.62</f>
        <v>3152.9399999999996</v>
      </c>
      <c r="C123" s="29">
        <v>1461.024</v>
      </c>
      <c r="D123" s="29">
        <f>+C123/$C$125*100</f>
        <v>6.0347172696727505</v>
      </c>
      <c r="E123" s="29">
        <v>919.11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f>SUM(B113:B123)</f>
        <v>56762.77000000001</v>
      </c>
      <c r="C125" s="19">
        <f>SUM(C113:C123)</f>
        <v>24210.314000000002</v>
      </c>
      <c r="D125" s="19">
        <f>+C125/$C$125*100</f>
        <v>100</v>
      </c>
      <c r="E125" s="19">
        <v>17148.28</v>
      </c>
    </row>
    <row r="126" spans="1:5" ht="32.25" customHeight="1">
      <c r="A126" s="128" t="s">
        <v>14</v>
      </c>
      <c r="B126" s="128"/>
      <c r="C126" s="128"/>
      <c r="D126" s="128"/>
      <c r="E126" s="128"/>
    </row>
    <row r="127" spans="1:5" ht="35.25" customHeight="1">
      <c r="A127" s="126" t="s">
        <v>276</v>
      </c>
      <c r="B127" s="126"/>
      <c r="C127" s="126"/>
      <c r="D127" s="126"/>
      <c r="E127" s="126"/>
    </row>
    <row r="128" spans="1:5" ht="15">
      <c r="A128" s="126" t="s">
        <v>116</v>
      </c>
      <c r="B128" s="126"/>
      <c r="C128" s="126"/>
      <c r="D128" s="126"/>
      <c r="E128" s="126"/>
    </row>
    <row r="129" spans="1:5" ht="15">
      <c r="A129" s="126" t="s">
        <v>97</v>
      </c>
      <c r="B129" s="126"/>
      <c r="C129" s="126"/>
      <c r="D129" s="126"/>
      <c r="E129" s="126"/>
    </row>
    <row r="130" spans="1:5" ht="15" hidden="1">
      <c r="A130" s="126" t="s">
        <v>98</v>
      </c>
      <c r="B130" s="126"/>
      <c r="C130" s="126"/>
      <c r="D130" s="126"/>
      <c r="E130" s="126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126:E126"/>
    <mergeCell ref="A35:E35"/>
    <mergeCell ref="A127:E127"/>
    <mergeCell ref="A128:E128"/>
    <mergeCell ref="A129:E129"/>
    <mergeCell ref="A130:E130"/>
    <mergeCell ref="A98:E98"/>
    <mergeCell ref="A99:E99"/>
    <mergeCell ref="A100:E100"/>
    <mergeCell ref="A101:E101"/>
    <mergeCell ref="A103:E103"/>
    <mergeCell ref="A102:E102"/>
    <mergeCell ref="A63:E63"/>
    <mergeCell ref="A60:E60"/>
    <mergeCell ref="A61:E61"/>
    <mergeCell ref="A62:E62"/>
    <mergeCell ref="A31:E31"/>
    <mergeCell ref="A59:E59"/>
    <mergeCell ref="A34:E34"/>
    <mergeCell ref="A32:E32"/>
    <mergeCell ref="A33:E33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7">
      <selection activeCell="A22" sqref="A22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87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288.34</v>
      </c>
      <c r="C7" s="29">
        <f aca="true" t="shared" si="0" ref="C7:C13">+B7/$B$13*100</f>
        <v>11.006813887351361</v>
      </c>
      <c r="D7" s="29">
        <v>244.95</v>
      </c>
    </row>
    <row r="8" spans="1:4" ht="16.5" customHeight="1">
      <c r="A8" s="4" t="s">
        <v>51</v>
      </c>
      <c r="B8" s="29">
        <v>496.33</v>
      </c>
      <c r="C8" s="29">
        <f t="shared" si="0"/>
        <v>18.94642414062947</v>
      </c>
      <c r="D8" s="29">
        <v>407.43</v>
      </c>
    </row>
    <row r="9" spans="1:4" ht="16.5" customHeight="1">
      <c r="A9" s="4" t="s">
        <v>52</v>
      </c>
      <c r="B9" s="29">
        <v>602.71</v>
      </c>
      <c r="C9" s="29">
        <f t="shared" si="0"/>
        <v>23.00727196381196</v>
      </c>
      <c r="D9" s="29">
        <v>435</v>
      </c>
    </row>
    <row r="10" spans="1:4" ht="16.5" customHeight="1">
      <c r="A10" s="4" t="s">
        <v>53</v>
      </c>
      <c r="B10" s="29">
        <v>963.51</v>
      </c>
      <c r="C10" s="29">
        <f t="shared" si="0"/>
        <v>36.78010421239478</v>
      </c>
      <c r="D10" s="29">
        <v>691.77</v>
      </c>
    </row>
    <row r="11" spans="1:4" ht="16.5" customHeight="1">
      <c r="A11" s="4" t="s">
        <v>268</v>
      </c>
      <c r="B11" s="29">
        <v>99.68</v>
      </c>
      <c r="C11" s="29">
        <f t="shared" si="0"/>
        <v>3.8050884660164526</v>
      </c>
      <c r="D11" s="29"/>
    </row>
    <row r="12" spans="1:4" ht="16.5" customHeight="1">
      <c r="A12" s="4" t="s">
        <v>54</v>
      </c>
      <c r="B12" s="29">
        <v>169.08</v>
      </c>
      <c r="C12" s="29">
        <f t="shared" si="0"/>
        <v>6.454297329795966</v>
      </c>
      <c r="D12" s="29">
        <v>98.97999999999999</v>
      </c>
    </row>
    <row r="13" spans="1:4" ht="15">
      <c r="A13" s="18" t="s">
        <v>48</v>
      </c>
      <c r="B13" s="19">
        <f>SUM(B7:B12)</f>
        <v>2619.65</v>
      </c>
      <c r="C13" s="19">
        <f t="shared" si="0"/>
        <v>100</v>
      </c>
      <c r="D13" s="19">
        <f>SUM(D7:D12)</f>
        <v>1878.13</v>
      </c>
    </row>
    <row r="14" ht="15">
      <c r="A14" t="s">
        <v>117</v>
      </c>
    </row>
    <row r="15" ht="15">
      <c r="A15" t="s">
        <v>118</v>
      </c>
    </row>
    <row r="16" ht="15">
      <c r="A16" t="s">
        <v>269</v>
      </c>
    </row>
    <row r="18" ht="15">
      <c r="A18" t="s">
        <v>270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88">
      <selection activeCell="D99" sqref="D99"/>
    </sheetView>
  </sheetViews>
  <sheetFormatPr defaultColWidth="11.421875" defaultRowHeight="15"/>
  <cols>
    <col min="1" max="1" width="5.7109375" style="0" customWidth="1"/>
    <col min="2" max="2" width="11.140625" style="81" hidden="1" customWidth="1"/>
    <col min="3" max="3" width="54.57421875" style="0" customWidth="1"/>
    <col min="4" max="4" width="22.57421875" style="0" customWidth="1"/>
    <col min="5" max="5" width="23.8515625" style="0" customWidth="1"/>
    <col min="6" max="6" width="20.7109375" style="0" customWidth="1"/>
    <col min="7" max="8" width="21.7109375" style="0" customWidth="1"/>
    <col min="9" max="9" width="18.7109375" style="0" customWidth="1"/>
    <col min="10" max="10" width="16.7109375" style="0" customWidth="1"/>
  </cols>
  <sheetData>
    <row r="1" spans="1:7" ht="15" customHeight="1">
      <c r="A1" s="51"/>
      <c r="B1" s="51"/>
      <c r="C1" s="51"/>
      <c r="D1" s="51"/>
      <c r="E1" s="51"/>
      <c r="F1" s="51"/>
      <c r="G1" s="51"/>
    </row>
    <row r="2" spans="1:7" ht="18.75">
      <c r="A2" s="52" t="s">
        <v>0</v>
      </c>
      <c r="B2" s="51"/>
      <c r="C2" s="51"/>
      <c r="D2" s="51"/>
      <c r="E2" s="51"/>
      <c r="F2" s="51"/>
      <c r="G2" s="51"/>
    </row>
    <row r="3" spans="1:7" ht="15">
      <c r="A3" s="49" t="s">
        <v>59</v>
      </c>
      <c r="B3" s="53"/>
      <c r="C3" s="53"/>
      <c r="D3" s="53"/>
      <c r="E3" s="53"/>
      <c r="F3" s="53"/>
      <c r="G3" s="53"/>
    </row>
    <row r="4" spans="1:7" ht="15.75" customHeight="1">
      <c r="A4" s="49" t="s">
        <v>266</v>
      </c>
      <c r="B4" s="49"/>
      <c r="C4" s="49"/>
      <c r="D4" s="49"/>
      <c r="E4" s="54"/>
      <c r="F4" s="54"/>
      <c r="G4" s="54"/>
    </row>
    <row r="5" spans="1:7" ht="15.75" thickBot="1">
      <c r="A5" s="55" t="s">
        <v>119</v>
      </c>
      <c r="B5" s="56"/>
      <c r="C5" s="57"/>
      <c r="D5" s="57"/>
      <c r="E5" s="57"/>
      <c r="F5" s="57"/>
      <c r="G5" s="57"/>
    </row>
    <row r="6" spans="1:7" ht="15.75" thickTop="1">
      <c r="A6" s="58"/>
      <c r="B6" s="59"/>
      <c r="C6" s="60"/>
      <c r="D6" s="58"/>
      <c r="E6" s="61"/>
      <c r="F6" s="58"/>
      <c r="G6" s="62"/>
    </row>
    <row r="7" spans="1:7" ht="15">
      <c r="A7" s="63"/>
      <c r="B7" s="64"/>
      <c r="C7" s="65" t="s">
        <v>1</v>
      </c>
      <c r="D7" s="66" t="s">
        <v>120</v>
      </c>
      <c r="E7" s="66" t="s">
        <v>121</v>
      </c>
      <c r="F7" s="67" t="s">
        <v>122</v>
      </c>
      <c r="G7" s="68" t="s">
        <v>48</v>
      </c>
    </row>
    <row r="8" spans="1:7" ht="15">
      <c r="A8" s="63"/>
      <c r="B8" s="64"/>
      <c r="C8" s="65"/>
      <c r="D8" s="66" t="s">
        <v>123</v>
      </c>
      <c r="E8" s="66" t="s">
        <v>124</v>
      </c>
      <c r="F8" s="67" t="s">
        <v>125</v>
      </c>
      <c r="G8" s="68"/>
    </row>
    <row r="9" spans="1:7" ht="15.75" thickBot="1">
      <c r="A9" s="69"/>
      <c r="B9" s="70"/>
      <c r="C9" s="71"/>
      <c r="D9" s="69"/>
      <c r="E9" s="69"/>
      <c r="F9" s="69"/>
      <c r="G9" s="72"/>
    </row>
    <row r="10" spans="1:7" ht="15.75" thickTop="1">
      <c r="A10" s="63"/>
      <c r="B10" s="74"/>
      <c r="C10" s="73"/>
      <c r="D10" s="73"/>
      <c r="E10" s="73" t="s">
        <v>88</v>
      </c>
      <c r="F10" s="73"/>
      <c r="G10" s="90"/>
    </row>
    <row r="11" spans="1:7" ht="15">
      <c r="A11" s="91" t="s">
        <v>126</v>
      </c>
      <c r="B11" s="82"/>
      <c r="C11" s="92" t="s">
        <v>127</v>
      </c>
      <c r="D11" s="76">
        <f>SUM(D12:D15)</f>
        <v>16614975269.05</v>
      </c>
      <c r="E11" s="76">
        <f>SUM(E12:E15)</f>
        <v>1957793635.51</v>
      </c>
      <c r="F11" s="76">
        <f>SUM(F12:F15)</f>
        <v>3898570822.3300004</v>
      </c>
      <c r="G11" s="93">
        <f aca="true" t="shared" si="0" ref="G11:G19">SUM(D11:F11)</f>
        <v>22471339726.89</v>
      </c>
    </row>
    <row r="12" spans="1:7" s="85" customFormat="1" ht="15">
      <c r="A12" s="94"/>
      <c r="B12" s="95" t="s">
        <v>128</v>
      </c>
      <c r="C12" s="96" t="s">
        <v>128</v>
      </c>
      <c r="D12" s="97">
        <v>15784448986.22</v>
      </c>
      <c r="E12" s="97">
        <v>185381859.88</v>
      </c>
      <c r="F12" s="97">
        <v>155912332.49</v>
      </c>
      <c r="G12" s="98">
        <f t="shared" si="0"/>
        <v>16125743178.589998</v>
      </c>
    </row>
    <row r="13" spans="1:7" s="85" customFormat="1" ht="15">
      <c r="A13" s="94"/>
      <c r="B13" s="95" t="s">
        <v>129</v>
      </c>
      <c r="C13" s="96" t="s">
        <v>130</v>
      </c>
      <c r="D13" s="97">
        <v>1726936.31</v>
      </c>
      <c r="E13" s="97">
        <v>0</v>
      </c>
      <c r="F13" s="97">
        <v>3720668973.27</v>
      </c>
      <c r="G13" s="98">
        <f t="shared" si="0"/>
        <v>3722395909.58</v>
      </c>
    </row>
    <row r="14" spans="1:7" s="85" customFormat="1" ht="15">
      <c r="A14" s="94"/>
      <c r="B14" s="95" t="s">
        <v>131</v>
      </c>
      <c r="C14" s="96" t="s">
        <v>132</v>
      </c>
      <c r="D14" s="97">
        <v>71077609.31</v>
      </c>
      <c r="E14" s="97">
        <v>1357154814.2</v>
      </c>
      <c r="F14" s="97">
        <v>2433487.32</v>
      </c>
      <c r="G14" s="98">
        <f t="shared" si="0"/>
        <v>1430665910.83</v>
      </c>
    </row>
    <row r="15" spans="1:7" s="85" customFormat="1" ht="15">
      <c r="A15" s="94"/>
      <c r="B15" s="95" t="s">
        <v>133</v>
      </c>
      <c r="C15" s="96" t="s">
        <v>133</v>
      </c>
      <c r="D15" s="97">
        <v>757721737.21</v>
      </c>
      <c r="E15" s="97">
        <v>415256961.43</v>
      </c>
      <c r="F15" s="97">
        <v>19556029.25</v>
      </c>
      <c r="G15" s="98">
        <f t="shared" si="0"/>
        <v>1192534727.89</v>
      </c>
    </row>
    <row r="16" spans="1:7" ht="15">
      <c r="A16" s="91" t="s">
        <v>134</v>
      </c>
      <c r="B16" s="95"/>
      <c r="C16" s="92" t="s">
        <v>20</v>
      </c>
      <c r="D16" s="76">
        <f>SUM(D17:D23)</f>
        <v>14698680397.95</v>
      </c>
      <c r="E16" s="76">
        <f>SUM(E17:E23)</f>
        <v>1848928462.8700001</v>
      </c>
      <c r="F16" s="76">
        <f>SUM(F17:F23)</f>
        <v>4546051982.59</v>
      </c>
      <c r="G16" s="93">
        <f t="shared" si="0"/>
        <v>21093660843.410004</v>
      </c>
    </row>
    <row r="17" spans="1:7" s="85" customFormat="1" ht="15">
      <c r="A17" s="94"/>
      <c r="B17" s="95" t="s">
        <v>135</v>
      </c>
      <c r="C17" s="96" t="s">
        <v>135</v>
      </c>
      <c r="D17" s="97">
        <v>9337867772.38</v>
      </c>
      <c r="E17" s="97">
        <v>274834854.44</v>
      </c>
      <c r="F17" s="97">
        <v>63434407.64</v>
      </c>
      <c r="G17" s="98">
        <f t="shared" si="0"/>
        <v>9676137034.46</v>
      </c>
    </row>
    <row r="18" spans="1:7" s="85" customFormat="1" ht="15">
      <c r="A18" s="94"/>
      <c r="B18" s="95" t="s">
        <v>136</v>
      </c>
      <c r="C18" s="96" t="s">
        <v>136</v>
      </c>
      <c r="D18" s="97">
        <v>1098113006.78</v>
      </c>
      <c r="E18" s="97">
        <v>493750109.86</v>
      </c>
      <c r="F18" s="97">
        <v>1222323661.04</v>
      </c>
      <c r="G18" s="98">
        <f t="shared" si="0"/>
        <v>2814186777.68</v>
      </c>
    </row>
    <row r="19" spans="1:7" s="85" customFormat="1" ht="15">
      <c r="A19" s="94"/>
      <c r="B19" s="95" t="s">
        <v>137</v>
      </c>
      <c r="C19" s="96" t="s">
        <v>138</v>
      </c>
      <c r="D19" s="97">
        <v>11975184.32</v>
      </c>
      <c r="E19" s="97">
        <v>47912</v>
      </c>
      <c r="F19" s="97">
        <v>0</v>
      </c>
      <c r="G19" s="98">
        <f t="shared" si="0"/>
        <v>12023096.32</v>
      </c>
    </row>
    <row r="20" spans="1:7" s="85" customFormat="1" ht="15">
      <c r="A20" s="94"/>
      <c r="B20" s="95" t="s">
        <v>139</v>
      </c>
      <c r="C20" s="96" t="s">
        <v>140</v>
      </c>
      <c r="D20" s="99"/>
      <c r="E20" s="99"/>
      <c r="F20" s="99"/>
      <c r="G20" s="100"/>
    </row>
    <row r="21" spans="1:7" s="85" customFormat="1" ht="15">
      <c r="A21" s="94"/>
      <c r="B21" s="95"/>
      <c r="C21" s="96" t="s">
        <v>141</v>
      </c>
      <c r="D21" s="97">
        <v>230000946.2</v>
      </c>
      <c r="E21" s="97">
        <v>0</v>
      </c>
      <c r="F21" s="97">
        <v>3259907023.89</v>
      </c>
      <c r="G21" s="98">
        <f>SUM(D21:F21)</f>
        <v>3489907970.0899997</v>
      </c>
    </row>
    <row r="22" spans="1:7" s="85" customFormat="1" ht="15">
      <c r="A22" s="94"/>
      <c r="B22" s="95" t="s">
        <v>142</v>
      </c>
      <c r="C22" s="96" t="s">
        <v>142</v>
      </c>
      <c r="D22" s="97">
        <v>10057208.31</v>
      </c>
      <c r="E22" s="97">
        <v>1039531166.19</v>
      </c>
      <c r="F22" s="97">
        <v>0</v>
      </c>
      <c r="G22" s="98">
        <f>SUM(D22:F22)</f>
        <v>1049588374.5</v>
      </c>
    </row>
    <row r="23" spans="1:7" s="85" customFormat="1" ht="15">
      <c r="A23" s="94"/>
      <c r="B23" s="95" t="s">
        <v>143</v>
      </c>
      <c r="C23" s="96" t="s">
        <v>144</v>
      </c>
      <c r="D23" s="97">
        <v>4010666279.96</v>
      </c>
      <c r="E23" s="97">
        <v>40764420.38</v>
      </c>
      <c r="F23" s="97">
        <v>386890.02</v>
      </c>
      <c r="G23" s="98">
        <f>SUM(D23:F23)</f>
        <v>4051817590.36</v>
      </c>
    </row>
    <row r="24" spans="1:7" ht="15">
      <c r="A24" s="91" t="s">
        <v>145</v>
      </c>
      <c r="B24" s="95"/>
      <c r="C24" s="92" t="s">
        <v>146</v>
      </c>
      <c r="D24" s="76" t="s">
        <v>88</v>
      </c>
      <c r="E24" s="76"/>
      <c r="F24" s="76"/>
      <c r="G24" s="93"/>
    </row>
    <row r="25" spans="1:7" ht="15">
      <c r="A25" s="91" t="s">
        <v>88</v>
      </c>
      <c r="B25" s="95"/>
      <c r="C25" s="92" t="s">
        <v>147</v>
      </c>
      <c r="D25" s="76">
        <f>+D11-D16</f>
        <v>1916294871.0999985</v>
      </c>
      <c r="E25" s="76">
        <f>+E11-E16</f>
        <v>108865172.63999987</v>
      </c>
      <c r="F25" s="76">
        <f>+F11-F16</f>
        <v>-647481160.2599998</v>
      </c>
      <c r="G25" s="93">
        <f aca="true" t="shared" si="1" ref="G25:G32">SUM(D25:F25)</f>
        <v>1377678883.4799986</v>
      </c>
    </row>
    <row r="26" spans="1:7" ht="15">
      <c r="A26" s="91" t="s">
        <v>148</v>
      </c>
      <c r="B26" s="95" t="s">
        <v>149</v>
      </c>
      <c r="C26" s="92" t="s">
        <v>149</v>
      </c>
      <c r="D26" s="101">
        <v>629513857.58</v>
      </c>
      <c r="E26" s="101">
        <v>37289599.12</v>
      </c>
      <c r="F26" s="101">
        <v>0</v>
      </c>
      <c r="G26" s="93">
        <f t="shared" si="1"/>
        <v>666803456.7</v>
      </c>
    </row>
    <row r="27" spans="1:7" ht="15">
      <c r="A27" s="91" t="s">
        <v>150</v>
      </c>
      <c r="B27" s="95"/>
      <c r="C27" s="92" t="s">
        <v>34</v>
      </c>
      <c r="D27" s="76">
        <f>SUM(D28:D30)</f>
        <v>755908592.7700001</v>
      </c>
      <c r="E27" s="76">
        <f>SUM(E28:E30)</f>
        <v>349207688.09</v>
      </c>
      <c r="F27" s="76">
        <f>SUM(F28:F30)</f>
        <v>3871633.84</v>
      </c>
      <c r="G27" s="93">
        <f t="shared" si="1"/>
        <v>1108987914.7</v>
      </c>
    </row>
    <row r="28" spans="1:7" s="85" customFormat="1" ht="15">
      <c r="A28" s="94"/>
      <c r="B28" s="95" t="s">
        <v>151</v>
      </c>
      <c r="C28" s="96" t="s">
        <v>152</v>
      </c>
      <c r="D28" s="97">
        <v>432411205.68</v>
      </c>
      <c r="E28" s="97">
        <v>317278937.83</v>
      </c>
      <c r="F28" s="97">
        <v>642077.5</v>
      </c>
      <c r="G28" s="98">
        <f t="shared" si="1"/>
        <v>750332221.01</v>
      </c>
    </row>
    <row r="29" spans="1:7" s="85" customFormat="1" ht="15">
      <c r="A29" s="94"/>
      <c r="B29" s="95" t="s">
        <v>153</v>
      </c>
      <c r="C29" s="96" t="s">
        <v>154</v>
      </c>
      <c r="D29" s="97">
        <v>321255469.5</v>
      </c>
      <c r="E29" s="97">
        <v>10375932.37</v>
      </c>
      <c r="F29" s="97">
        <v>3229556.34</v>
      </c>
      <c r="G29" s="98">
        <f t="shared" si="1"/>
        <v>334860958.21</v>
      </c>
    </row>
    <row r="30" spans="1:7" s="85" customFormat="1" ht="15">
      <c r="A30" s="94"/>
      <c r="B30" s="95" t="s">
        <v>155</v>
      </c>
      <c r="C30" s="96" t="s">
        <v>156</v>
      </c>
      <c r="D30" s="97">
        <v>2241917.59</v>
      </c>
      <c r="E30" s="97">
        <v>21552817.89</v>
      </c>
      <c r="F30" s="97">
        <v>0</v>
      </c>
      <c r="G30" s="98">
        <f t="shared" si="1"/>
        <v>23794735.48</v>
      </c>
    </row>
    <row r="31" spans="1:7" ht="15">
      <c r="A31" s="91" t="s">
        <v>157</v>
      </c>
      <c r="B31" s="95"/>
      <c r="C31" s="92" t="s">
        <v>158</v>
      </c>
      <c r="D31" s="76">
        <f>+D11+D26</f>
        <v>17244489126.63</v>
      </c>
      <c r="E31" s="76">
        <f>+E11+E26</f>
        <v>1995083234.6299999</v>
      </c>
      <c r="F31" s="76">
        <f>+F11+F26</f>
        <v>3898570822.3300004</v>
      </c>
      <c r="G31" s="93">
        <f t="shared" si="1"/>
        <v>23138143183.590004</v>
      </c>
    </row>
    <row r="32" spans="1:7" ht="15">
      <c r="A32" s="91" t="s">
        <v>159</v>
      </c>
      <c r="B32" s="95"/>
      <c r="C32" s="92" t="s">
        <v>160</v>
      </c>
      <c r="D32" s="76">
        <f>+D16+D27</f>
        <v>15454588990.720001</v>
      </c>
      <c r="E32" s="76">
        <f>+E16+E27</f>
        <v>2198136150.96</v>
      </c>
      <c r="F32" s="76">
        <f>+F16+F27</f>
        <v>4549923616.43</v>
      </c>
      <c r="G32" s="93">
        <f t="shared" si="1"/>
        <v>22202648758.11</v>
      </c>
    </row>
    <row r="33" spans="1:7" ht="15">
      <c r="A33" s="91" t="s">
        <v>161</v>
      </c>
      <c r="B33" s="95"/>
      <c r="C33" s="92" t="s">
        <v>162</v>
      </c>
      <c r="D33" s="76"/>
      <c r="E33" s="76"/>
      <c r="F33" s="76"/>
      <c r="G33" s="93"/>
    </row>
    <row r="34" spans="1:7" ht="15">
      <c r="A34" s="91"/>
      <c r="B34" s="95"/>
      <c r="C34" s="92" t="s">
        <v>163</v>
      </c>
      <c r="D34" s="76"/>
      <c r="E34" s="76"/>
      <c r="F34" s="76"/>
      <c r="G34" s="93"/>
    </row>
    <row r="35" spans="1:10" ht="15">
      <c r="A35" s="91"/>
      <c r="B35" s="95"/>
      <c r="C35" s="92" t="s">
        <v>164</v>
      </c>
      <c r="D35" s="76">
        <f>+D31-D32</f>
        <v>1789900135.9099998</v>
      </c>
      <c r="E35" s="76">
        <f>+E31-E32</f>
        <v>-203052916.33000016</v>
      </c>
      <c r="F35" s="76">
        <f>+F31-F32</f>
        <v>-651352794.0999999</v>
      </c>
      <c r="G35" s="93">
        <f>SUM(D35:F35)</f>
        <v>935494425.4799998</v>
      </c>
      <c r="J35" s="78"/>
    </row>
    <row r="36" spans="1:10" ht="15">
      <c r="A36" s="91" t="s">
        <v>165</v>
      </c>
      <c r="B36" s="95"/>
      <c r="C36" s="92" t="s">
        <v>166</v>
      </c>
      <c r="D36" s="77"/>
      <c r="E36" s="77"/>
      <c r="F36" s="102"/>
      <c r="G36" s="103"/>
      <c r="J36" s="78"/>
    </row>
    <row r="37" spans="1:10" ht="15">
      <c r="A37" s="91"/>
      <c r="B37" s="95"/>
      <c r="C37" s="92" t="s">
        <v>167</v>
      </c>
      <c r="D37" s="77"/>
      <c r="E37" s="77"/>
      <c r="F37" s="76">
        <v>546641528.86</v>
      </c>
      <c r="G37" s="93">
        <f>SUM(D37:F37)</f>
        <v>546641528.86</v>
      </c>
      <c r="J37" s="78"/>
    </row>
    <row r="38" spans="1:10" ht="15">
      <c r="A38" s="91" t="s">
        <v>168</v>
      </c>
      <c r="B38" s="95"/>
      <c r="C38" s="92" t="s">
        <v>169</v>
      </c>
      <c r="D38" s="77"/>
      <c r="E38" s="77"/>
      <c r="F38" s="77"/>
      <c r="G38" s="104"/>
      <c r="J38" s="78"/>
    </row>
    <row r="39" spans="1:10" ht="15">
      <c r="A39" s="91"/>
      <c r="B39" s="95"/>
      <c r="C39" s="92" t="s">
        <v>163</v>
      </c>
      <c r="D39" s="77"/>
      <c r="E39" s="77"/>
      <c r="F39" s="77"/>
      <c r="G39" s="104"/>
      <c r="J39" s="78"/>
    </row>
    <row r="40" spans="1:10" ht="15">
      <c r="A40" s="91"/>
      <c r="B40" s="95"/>
      <c r="C40" s="92" t="s">
        <v>170</v>
      </c>
      <c r="D40" s="76">
        <f>+D35-D36</f>
        <v>1789900135.9099998</v>
      </c>
      <c r="E40" s="76">
        <f>+E35-E36</f>
        <v>-203052916.33000016</v>
      </c>
      <c r="F40" s="76">
        <f>+F35-F37</f>
        <v>-1197994322.96</v>
      </c>
      <c r="G40" s="93">
        <f aca="true" t="shared" si="2" ref="G40:G65">SUM(D40:F40)</f>
        <v>388852896.61999965</v>
      </c>
      <c r="J40" s="78"/>
    </row>
    <row r="41" spans="1:10" s="2" customFormat="1" ht="15">
      <c r="A41" s="105" t="s">
        <v>171</v>
      </c>
      <c r="B41" s="106" t="s">
        <v>172</v>
      </c>
      <c r="C41" s="92" t="s">
        <v>172</v>
      </c>
      <c r="D41" s="101">
        <v>178795096.7</v>
      </c>
      <c r="E41" s="101">
        <v>455956852.94</v>
      </c>
      <c r="F41" s="101">
        <v>450276577.29</v>
      </c>
      <c r="G41" s="93">
        <f t="shared" si="2"/>
        <v>1085028526.93</v>
      </c>
      <c r="J41" s="88"/>
    </row>
    <row r="42" spans="1:10" s="2" customFormat="1" ht="15">
      <c r="A42" s="105" t="s">
        <v>173</v>
      </c>
      <c r="B42" s="106" t="s">
        <v>174</v>
      </c>
      <c r="C42" s="92" t="s">
        <v>174</v>
      </c>
      <c r="D42" s="101">
        <v>1053972504.77</v>
      </c>
      <c r="E42" s="101">
        <v>227089136.16</v>
      </c>
      <c r="F42" s="101">
        <v>0</v>
      </c>
      <c r="G42" s="93">
        <f t="shared" si="2"/>
        <v>1281061640.93</v>
      </c>
      <c r="I42" s="89"/>
      <c r="J42" s="88"/>
    </row>
    <row r="43" spans="1:10" ht="15">
      <c r="A43" s="105" t="s">
        <v>175</v>
      </c>
      <c r="B43" s="82"/>
      <c r="C43" s="92" t="s">
        <v>176</v>
      </c>
      <c r="D43" s="76">
        <f>+D35+D41-D42</f>
        <v>914722727.8399999</v>
      </c>
      <c r="E43" s="76">
        <f>+E35+E41-E42</f>
        <v>25814800.44999984</v>
      </c>
      <c r="F43" s="76">
        <f>+F40+F41-F42</f>
        <v>-747717745.6700001</v>
      </c>
      <c r="G43" s="93">
        <f t="shared" si="2"/>
        <v>192819782.61999965</v>
      </c>
      <c r="J43" s="78"/>
    </row>
    <row r="44" spans="1:7" ht="15">
      <c r="A44" s="91" t="s">
        <v>177</v>
      </c>
      <c r="B44" s="82"/>
      <c r="C44" s="82" t="s">
        <v>178</v>
      </c>
      <c r="D44" s="79">
        <f>+D45+D56+D66</f>
        <v>3278798643.35</v>
      </c>
      <c r="E44" s="79">
        <f>+E45+E56+E66</f>
        <v>509663213.84000003</v>
      </c>
      <c r="F44" s="79">
        <f>+F45+F56+F66</f>
        <v>955438185.6</v>
      </c>
      <c r="G44" s="107">
        <f t="shared" si="2"/>
        <v>4743900042.79</v>
      </c>
    </row>
    <row r="45" spans="1:7" s="2" customFormat="1" ht="15">
      <c r="A45" s="105"/>
      <c r="B45" s="82"/>
      <c r="C45" s="82" t="s">
        <v>179</v>
      </c>
      <c r="D45" s="79">
        <f>+D46+D47+D48+D49+D55</f>
        <v>326966506.34000003</v>
      </c>
      <c r="E45" s="79">
        <f>+E46+E47+E48+E49+E55</f>
        <v>78027618.67</v>
      </c>
      <c r="F45" s="79">
        <f>+F46+F47+F48+F49+F55</f>
        <v>0</v>
      </c>
      <c r="G45" s="107">
        <f t="shared" si="2"/>
        <v>404994125.01000005</v>
      </c>
    </row>
    <row r="46" spans="1:7" s="85" customFormat="1" ht="15" hidden="1">
      <c r="A46" s="108"/>
      <c r="B46" s="95" t="s">
        <v>180</v>
      </c>
      <c r="C46" s="109" t="s">
        <v>181</v>
      </c>
      <c r="D46" s="86"/>
      <c r="E46" s="86"/>
      <c r="F46" s="86"/>
      <c r="G46" s="110">
        <f t="shared" si="2"/>
        <v>0</v>
      </c>
    </row>
    <row r="47" spans="1:7" s="85" customFormat="1" ht="15" hidden="1">
      <c r="A47" s="108"/>
      <c r="B47" s="95" t="s">
        <v>182</v>
      </c>
      <c r="C47" s="109" t="s">
        <v>183</v>
      </c>
      <c r="D47" s="86"/>
      <c r="E47" s="86"/>
      <c r="F47" s="86"/>
      <c r="G47" s="110">
        <f t="shared" si="2"/>
        <v>0</v>
      </c>
    </row>
    <row r="48" spans="1:7" s="85" customFormat="1" ht="15" hidden="1">
      <c r="A48" s="108"/>
      <c r="B48" s="95" t="s">
        <v>184</v>
      </c>
      <c r="C48" s="109" t="s">
        <v>185</v>
      </c>
      <c r="D48" s="86"/>
      <c r="E48" s="86"/>
      <c r="F48" s="86"/>
      <c r="G48" s="111">
        <f t="shared" si="2"/>
        <v>0</v>
      </c>
    </row>
    <row r="49" spans="1:7" s="2" customFormat="1" ht="15">
      <c r="A49" s="105"/>
      <c r="B49" s="82"/>
      <c r="C49" s="112" t="s">
        <v>186</v>
      </c>
      <c r="D49" s="79">
        <f>SUM(D50:D54)</f>
        <v>326966506.34000003</v>
      </c>
      <c r="E49" s="79">
        <f>SUM(E50:E54)</f>
        <v>78027618.67</v>
      </c>
      <c r="F49" s="79">
        <f>SUM(F50:F54)</f>
        <v>0</v>
      </c>
      <c r="G49" s="113">
        <f t="shared" si="2"/>
        <v>404994125.01000005</v>
      </c>
    </row>
    <row r="50" spans="1:7" s="85" customFormat="1" ht="15">
      <c r="A50" s="108"/>
      <c r="B50" s="95" t="s">
        <v>187</v>
      </c>
      <c r="C50" s="114" t="s">
        <v>188</v>
      </c>
      <c r="D50" s="86">
        <v>313920081.91</v>
      </c>
      <c r="E50" s="86">
        <v>78027618.67</v>
      </c>
      <c r="F50" s="86">
        <v>0</v>
      </c>
      <c r="G50" s="111">
        <f t="shared" si="2"/>
        <v>391947700.58000004</v>
      </c>
    </row>
    <row r="51" spans="1:7" s="85" customFormat="1" ht="15">
      <c r="A51" s="108"/>
      <c r="B51" s="95" t="s">
        <v>189</v>
      </c>
      <c r="C51" s="114" t="s">
        <v>190</v>
      </c>
      <c r="D51" s="86">
        <v>1362499.95</v>
      </c>
      <c r="E51" s="86">
        <v>0</v>
      </c>
      <c r="F51" s="86">
        <v>0</v>
      </c>
      <c r="G51" s="111">
        <f t="shared" si="2"/>
        <v>1362499.95</v>
      </c>
    </row>
    <row r="52" spans="1:7" s="85" customFormat="1" ht="15" hidden="1">
      <c r="A52" s="108"/>
      <c r="B52" s="95" t="s">
        <v>191</v>
      </c>
      <c r="C52" s="114" t="s">
        <v>192</v>
      </c>
      <c r="D52" s="86">
        <v>0</v>
      </c>
      <c r="E52" s="86">
        <v>0</v>
      </c>
      <c r="F52" s="86">
        <v>0</v>
      </c>
      <c r="G52" s="111">
        <f t="shared" si="2"/>
        <v>0</v>
      </c>
    </row>
    <row r="53" spans="1:7" s="85" customFormat="1" ht="15">
      <c r="A53" s="108"/>
      <c r="B53" s="95" t="s">
        <v>193</v>
      </c>
      <c r="C53" s="114" t="s">
        <v>194</v>
      </c>
      <c r="D53" s="86">
        <v>11683924.48</v>
      </c>
      <c r="E53" s="86">
        <v>0</v>
      </c>
      <c r="F53" s="86">
        <v>0</v>
      </c>
      <c r="G53" s="111">
        <f t="shared" si="2"/>
        <v>11683924.48</v>
      </c>
    </row>
    <row r="54" spans="1:7" s="85" customFormat="1" ht="15" hidden="1">
      <c r="A54" s="108"/>
      <c r="B54" s="95" t="s">
        <v>195</v>
      </c>
      <c r="C54" s="114" t="s">
        <v>196</v>
      </c>
      <c r="D54" s="86"/>
      <c r="E54" s="86"/>
      <c r="F54" s="86"/>
      <c r="G54" s="111">
        <f t="shared" si="2"/>
        <v>0</v>
      </c>
    </row>
    <row r="55" spans="1:7" s="85" customFormat="1" ht="15" hidden="1">
      <c r="A55" s="108"/>
      <c r="B55" s="95" t="s">
        <v>197</v>
      </c>
      <c r="C55" s="109" t="s">
        <v>198</v>
      </c>
      <c r="D55" s="86"/>
      <c r="E55" s="86"/>
      <c r="F55" s="86"/>
      <c r="G55" s="111">
        <f t="shared" si="2"/>
        <v>0</v>
      </c>
    </row>
    <row r="56" spans="1:7" s="2" customFormat="1" ht="15">
      <c r="A56" s="105"/>
      <c r="B56" s="82"/>
      <c r="C56" s="82" t="s">
        <v>199</v>
      </c>
      <c r="D56" s="79">
        <f>SUM(D57:D65)</f>
        <v>2951832137.0099998</v>
      </c>
      <c r="E56" s="79">
        <f>SUM(E57:E65)</f>
        <v>431635595.17</v>
      </c>
      <c r="F56" s="79">
        <f>SUM(F57:F65)</f>
        <v>955438185.6</v>
      </c>
      <c r="G56" s="113">
        <f t="shared" si="2"/>
        <v>4338905917.78</v>
      </c>
    </row>
    <row r="57" spans="1:7" s="85" customFormat="1" ht="15" hidden="1">
      <c r="A57" s="108"/>
      <c r="B57" s="95" t="s">
        <v>200</v>
      </c>
      <c r="C57" s="109" t="s">
        <v>201</v>
      </c>
      <c r="D57" s="86"/>
      <c r="E57" s="86"/>
      <c r="F57" s="86"/>
      <c r="G57" s="110">
        <f t="shared" si="2"/>
        <v>0</v>
      </c>
    </row>
    <row r="58" spans="1:7" s="85" customFormat="1" ht="15" hidden="1">
      <c r="A58" s="108"/>
      <c r="B58" s="95" t="s">
        <v>202</v>
      </c>
      <c r="C58" s="109" t="s">
        <v>203</v>
      </c>
      <c r="D58" s="86"/>
      <c r="E58" s="86"/>
      <c r="F58" s="86"/>
      <c r="G58" s="110">
        <f t="shared" si="2"/>
        <v>0</v>
      </c>
    </row>
    <row r="59" spans="1:7" s="85" customFormat="1" ht="15" hidden="1">
      <c r="A59" s="108"/>
      <c r="B59" s="95" t="s">
        <v>204</v>
      </c>
      <c r="C59" s="109" t="s">
        <v>205</v>
      </c>
      <c r="D59" s="86"/>
      <c r="E59" s="86"/>
      <c r="F59" s="86"/>
      <c r="G59" s="110">
        <f t="shared" si="2"/>
        <v>0</v>
      </c>
    </row>
    <row r="60" spans="1:7" s="85" customFormat="1" ht="15" hidden="1">
      <c r="A60" s="108"/>
      <c r="B60" s="95" t="s">
        <v>206</v>
      </c>
      <c r="C60" s="109" t="s">
        <v>207</v>
      </c>
      <c r="D60" s="86"/>
      <c r="E60" s="86"/>
      <c r="F60" s="86"/>
      <c r="G60" s="110">
        <f t="shared" si="2"/>
        <v>0</v>
      </c>
    </row>
    <row r="61" spans="1:7" s="85" customFormat="1" ht="15" hidden="1">
      <c r="A61" s="108"/>
      <c r="B61" s="95" t="s">
        <v>208</v>
      </c>
      <c r="C61" s="109" t="s">
        <v>209</v>
      </c>
      <c r="D61" s="86"/>
      <c r="E61" s="86"/>
      <c r="F61" s="86"/>
      <c r="G61" s="110">
        <f t="shared" si="2"/>
        <v>0</v>
      </c>
    </row>
    <row r="62" spans="1:7" s="85" customFormat="1" ht="15" hidden="1">
      <c r="A62" s="108"/>
      <c r="B62" s="95" t="s">
        <v>210</v>
      </c>
      <c r="C62" s="109" t="s">
        <v>211</v>
      </c>
      <c r="D62" s="86"/>
      <c r="E62" s="86"/>
      <c r="F62" s="86"/>
      <c r="G62" s="110">
        <f t="shared" si="2"/>
        <v>0</v>
      </c>
    </row>
    <row r="63" spans="1:7" s="85" customFormat="1" ht="15">
      <c r="A63" s="108"/>
      <c r="B63" s="109" t="s">
        <v>212</v>
      </c>
      <c r="C63" s="109" t="s">
        <v>212</v>
      </c>
      <c r="D63" s="86">
        <v>2915952342.97</v>
      </c>
      <c r="E63" s="86">
        <v>431635595.17</v>
      </c>
      <c r="F63" s="86">
        <v>955438185.6</v>
      </c>
      <c r="G63" s="110">
        <f t="shared" si="2"/>
        <v>4303026123.74</v>
      </c>
    </row>
    <row r="64" spans="1:7" s="85" customFormat="1" ht="15">
      <c r="A64" s="108"/>
      <c r="B64" s="95" t="s">
        <v>213</v>
      </c>
      <c r="C64" s="109" t="s">
        <v>214</v>
      </c>
      <c r="D64" s="86">
        <v>35879794.04</v>
      </c>
      <c r="E64" s="86">
        <v>0</v>
      </c>
      <c r="F64" s="86">
        <v>0</v>
      </c>
      <c r="G64" s="110">
        <f t="shared" si="2"/>
        <v>35879794.04</v>
      </c>
    </row>
    <row r="65" spans="1:7" ht="15" hidden="1">
      <c r="A65" s="105"/>
      <c r="B65" s="95" t="s">
        <v>215</v>
      </c>
      <c r="C65" s="112" t="s">
        <v>216</v>
      </c>
      <c r="D65" s="79"/>
      <c r="E65" s="79">
        <v>0</v>
      </c>
      <c r="F65" s="79">
        <v>0</v>
      </c>
      <c r="G65" s="107">
        <f t="shared" si="2"/>
        <v>0</v>
      </c>
    </row>
    <row r="66" spans="1:7" ht="15" hidden="1">
      <c r="A66" s="105"/>
      <c r="B66" s="95" t="s">
        <v>217</v>
      </c>
      <c r="C66" s="82" t="s">
        <v>218</v>
      </c>
      <c r="D66" s="79"/>
      <c r="E66" s="79">
        <v>0</v>
      </c>
      <c r="F66" s="79">
        <v>0</v>
      </c>
      <c r="G66" s="107">
        <f aca="true" t="shared" si="3" ref="G66:G86">SUM(D66:F66)</f>
        <v>0</v>
      </c>
    </row>
    <row r="67" spans="1:7" ht="15">
      <c r="A67" s="105" t="s">
        <v>219</v>
      </c>
      <c r="B67" s="82"/>
      <c r="C67" s="82" t="s">
        <v>220</v>
      </c>
      <c r="D67" s="79">
        <f>+D68+D78+D87</f>
        <v>4193216897.68</v>
      </c>
      <c r="E67" s="79">
        <f>+E68+E78+E87</f>
        <v>535782487.8</v>
      </c>
      <c r="F67" s="79">
        <f>+F68+F78+F87</f>
        <v>207720440.13</v>
      </c>
      <c r="G67" s="107">
        <f t="shared" si="3"/>
        <v>4936719825.61</v>
      </c>
    </row>
    <row r="68" spans="1:7" ht="15">
      <c r="A68" s="115"/>
      <c r="B68" s="95"/>
      <c r="C68" s="82" t="s">
        <v>156</v>
      </c>
      <c r="D68" s="80">
        <f>+D69+D70+D71+D72+D77</f>
        <v>4026519365.2999997</v>
      </c>
      <c r="E68" s="80">
        <f>+E69+E70+E71+E72+E77</f>
        <v>535478014.29</v>
      </c>
      <c r="F68" s="80">
        <f>+F69+F70+F71+F72+F77</f>
        <v>207720440.13</v>
      </c>
      <c r="G68" s="107">
        <f t="shared" si="3"/>
        <v>4769717819.72</v>
      </c>
    </row>
    <row r="69" spans="1:7" s="85" customFormat="1" ht="15" hidden="1">
      <c r="A69" s="116"/>
      <c r="B69" s="95" t="s">
        <v>221</v>
      </c>
      <c r="C69" s="109" t="s">
        <v>222</v>
      </c>
      <c r="D69" s="87"/>
      <c r="E69" s="87"/>
      <c r="F69" s="87"/>
      <c r="G69" s="110">
        <f t="shared" si="3"/>
        <v>0</v>
      </c>
    </row>
    <row r="70" spans="1:7" s="85" customFormat="1" ht="15" hidden="1">
      <c r="A70" s="116"/>
      <c r="B70" s="95" t="s">
        <v>223</v>
      </c>
      <c r="C70" s="109" t="s">
        <v>224</v>
      </c>
      <c r="D70" s="87"/>
      <c r="E70" s="87"/>
      <c r="F70" s="87"/>
      <c r="G70" s="110">
        <f t="shared" si="3"/>
        <v>0</v>
      </c>
    </row>
    <row r="71" spans="1:7" s="85" customFormat="1" ht="15" hidden="1">
      <c r="A71" s="116"/>
      <c r="B71" s="95" t="s">
        <v>225</v>
      </c>
      <c r="C71" s="109" t="s">
        <v>226</v>
      </c>
      <c r="D71" s="87"/>
      <c r="E71" s="87"/>
      <c r="F71" s="87"/>
      <c r="G71" s="110">
        <f t="shared" si="3"/>
        <v>0</v>
      </c>
    </row>
    <row r="72" spans="1:7" s="2" customFormat="1" ht="15">
      <c r="A72" s="117"/>
      <c r="B72" s="106"/>
      <c r="C72" s="112" t="s">
        <v>227</v>
      </c>
      <c r="D72" s="80">
        <f>SUM(D73:D76)</f>
        <v>4026519365.2999997</v>
      </c>
      <c r="E72" s="80">
        <f>SUM(E73:E76)</f>
        <v>535478014.29</v>
      </c>
      <c r="F72" s="80">
        <f>SUM(F73:F76)</f>
        <v>207720440.13</v>
      </c>
      <c r="G72" s="113">
        <f t="shared" si="3"/>
        <v>4769717819.72</v>
      </c>
    </row>
    <row r="73" spans="1:7" s="85" customFormat="1" ht="15">
      <c r="A73" s="116"/>
      <c r="B73" s="95" t="s">
        <v>228</v>
      </c>
      <c r="C73" s="114" t="s">
        <v>229</v>
      </c>
      <c r="D73" s="87">
        <v>4013923257.97</v>
      </c>
      <c r="E73" s="87">
        <v>535478014.29</v>
      </c>
      <c r="F73" s="87">
        <v>207720440.13</v>
      </c>
      <c r="G73" s="111">
        <f t="shared" si="3"/>
        <v>4757121712.39</v>
      </c>
    </row>
    <row r="74" spans="1:7" s="85" customFormat="1" ht="15">
      <c r="A74" s="116"/>
      <c r="B74" s="95" t="s">
        <v>230</v>
      </c>
      <c r="C74" s="114" t="s">
        <v>231</v>
      </c>
      <c r="D74" s="87">
        <v>10430000</v>
      </c>
      <c r="E74" s="87">
        <v>0</v>
      </c>
      <c r="F74" s="87">
        <v>0</v>
      </c>
      <c r="G74" s="111">
        <f t="shared" si="3"/>
        <v>10430000</v>
      </c>
    </row>
    <row r="75" spans="1:7" s="85" customFormat="1" ht="15" hidden="1">
      <c r="A75" s="116"/>
      <c r="B75" s="95" t="s">
        <v>232</v>
      </c>
      <c r="C75" s="114" t="s">
        <v>233</v>
      </c>
      <c r="D75" s="87"/>
      <c r="E75" s="87"/>
      <c r="F75" s="87"/>
      <c r="G75" s="111">
        <f t="shared" si="3"/>
        <v>0</v>
      </c>
    </row>
    <row r="76" spans="1:7" s="85" customFormat="1" ht="15">
      <c r="A76" s="116"/>
      <c r="B76" s="95" t="s">
        <v>234</v>
      </c>
      <c r="C76" s="114" t="s">
        <v>235</v>
      </c>
      <c r="D76" s="87">
        <v>2166107.33</v>
      </c>
      <c r="E76" s="87">
        <v>0</v>
      </c>
      <c r="F76" s="87">
        <v>0</v>
      </c>
      <c r="G76" s="111">
        <f t="shared" si="3"/>
        <v>2166107.33</v>
      </c>
    </row>
    <row r="77" spans="1:7" s="85" customFormat="1" ht="15" hidden="1">
      <c r="A77" s="116"/>
      <c r="B77" s="95" t="s">
        <v>236</v>
      </c>
      <c r="C77" s="109" t="s">
        <v>237</v>
      </c>
      <c r="D77" s="87"/>
      <c r="E77" s="87"/>
      <c r="F77" s="87"/>
      <c r="G77" s="111">
        <f t="shared" si="3"/>
        <v>0</v>
      </c>
    </row>
    <row r="78" spans="1:7" s="2" customFormat="1" ht="15">
      <c r="A78" s="117"/>
      <c r="B78" s="106"/>
      <c r="C78" s="82" t="s">
        <v>238</v>
      </c>
      <c r="D78" s="80">
        <f>SUM(D79:D86)</f>
        <v>166697532.38</v>
      </c>
      <c r="E78" s="80">
        <f>SUM(E79:E86)</f>
        <v>304473.51</v>
      </c>
      <c r="F78" s="80">
        <f>SUM(F79:F86)</f>
        <v>0</v>
      </c>
      <c r="G78" s="113">
        <f t="shared" si="3"/>
        <v>167002005.89</v>
      </c>
    </row>
    <row r="79" spans="1:7" s="85" customFormat="1" ht="15" hidden="1">
      <c r="A79" s="116"/>
      <c r="B79" s="95" t="s">
        <v>239</v>
      </c>
      <c r="C79" s="109" t="s">
        <v>240</v>
      </c>
      <c r="D79" s="87"/>
      <c r="E79" s="87"/>
      <c r="F79" s="87"/>
      <c r="G79" s="111">
        <f t="shared" si="3"/>
        <v>0</v>
      </c>
    </row>
    <row r="80" spans="1:7" s="85" customFormat="1" ht="15" hidden="1">
      <c r="A80" s="116"/>
      <c r="B80" s="95" t="s">
        <v>241</v>
      </c>
      <c r="C80" s="109" t="s">
        <v>242</v>
      </c>
      <c r="D80" s="87"/>
      <c r="E80" s="87"/>
      <c r="F80" s="87"/>
      <c r="G80" s="111">
        <f t="shared" si="3"/>
        <v>0</v>
      </c>
    </row>
    <row r="81" spans="1:7" s="85" customFormat="1" ht="15" hidden="1">
      <c r="A81" s="116"/>
      <c r="B81" s="95" t="s">
        <v>243</v>
      </c>
      <c r="C81" s="109" t="s">
        <v>244</v>
      </c>
      <c r="D81" s="87"/>
      <c r="E81" s="87"/>
      <c r="F81" s="87"/>
      <c r="G81" s="111">
        <f t="shared" si="3"/>
        <v>0</v>
      </c>
    </row>
    <row r="82" spans="1:7" s="85" customFormat="1" ht="15" hidden="1">
      <c r="A82" s="116"/>
      <c r="B82" s="95" t="s">
        <v>245</v>
      </c>
      <c r="C82" s="109" t="s">
        <v>246</v>
      </c>
      <c r="D82" s="87"/>
      <c r="E82" s="87"/>
      <c r="F82" s="87"/>
      <c r="G82" s="111">
        <f t="shared" si="3"/>
        <v>0</v>
      </c>
    </row>
    <row r="83" spans="1:7" s="85" customFormat="1" ht="15">
      <c r="A83" s="116"/>
      <c r="B83" s="95" t="s">
        <v>247</v>
      </c>
      <c r="C83" s="109" t="s">
        <v>248</v>
      </c>
      <c r="D83" s="87">
        <v>9018211.09</v>
      </c>
      <c r="E83" s="87">
        <v>0</v>
      </c>
      <c r="F83" s="87">
        <v>0</v>
      </c>
      <c r="G83" s="111">
        <f t="shared" si="3"/>
        <v>9018211.09</v>
      </c>
    </row>
    <row r="84" spans="1:7" s="85" customFormat="1" ht="15" hidden="1">
      <c r="A84" s="116"/>
      <c r="B84" s="95" t="s">
        <v>249</v>
      </c>
      <c r="C84" s="109" t="s">
        <v>250</v>
      </c>
      <c r="D84" s="87"/>
      <c r="E84" s="87"/>
      <c r="F84" s="87"/>
      <c r="G84" s="111">
        <f t="shared" si="3"/>
        <v>0</v>
      </c>
    </row>
    <row r="85" spans="1:7" s="85" customFormat="1" ht="15">
      <c r="A85" s="116"/>
      <c r="B85" s="95" t="s">
        <v>251</v>
      </c>
      <c r="C85" s="109" t="s">
        <v>252</v>
      </c>
      <c r="D85" s="87">
        <v>157679321.29</v>
      </c>
      <c r="E85" s="87">
        <v>304473.51</v>
      </c>
      <c r="F85" s="87">
        <v>0</v>
      </c>
      <c r="G85" s="111">
        <f t="shared" si="3"/>
        <v>157983794.79999998</v>
      </c>
    </row>
    <row r="86" spans="1:7" s="85" customFormat="1" ht="15" hidden="1">
      <c r="A86" s="116"/>
      <c r="B86" s="95" t="s">
        <v>253</v>
      </c>
      <c r="C86" s="109" t="s">
        <v>254</v>
      </c>
      <c r="D86" s="87">
        <v>0</v>
      </c>
      <c r="E86" s="87">
        <v>0</v>
      </c>
      <c r="F86" s="87">
        <v>0</v>
      </c>
      <c r="G86" s="111">
        <f t="shared" si="3"/>
        <v>0</v>
      </c>
    </row>
    <row r="87" spans="1:7" s="85" customFormat="1" ht="15" hidden="1">
      <c r="A87" s="116"/>
      <c r="B87" s="95" t="s">
        <v>255</v>
      </c>
      <c r="C87" s="118" t="s">
        <v>256</v>
      </c>
      <c r="D87" s="87">
        <v>0</v>
      </c>
      <c r="E87" s="87">
        <v>0</v>
      </c>
      <c r="F87" s="87">
        <v>0</v>
      </c>
      <c r="G87" s="111">
        <f>SUM(D87:F87)</f>
        <v>0</v>
      </c>
    </row>
    <row r="88" spans="1:7" s="85" customFormat="1" ht="15">
      <c r="A88" s="116"/>
      <c r="B88" s="95" t="s">
        <v>257</v>
      </c>
      <c r="C88" s="118" t="s">
        <v>258</v>
      </c>
      <c r="D88" s="87">
        <v>30044.19</v>
      </c>
      <c r="E88" s="87">
        <v>334517.7</v>
      </c>
      <c r="F88" s="87">
        <v>0</v>
      </c>
      <c r="G88" s="111">
        <f>SUM(D88:F88)</f>
        <v>364561.89</v>
      </c>
    </row>
    <row r="89" spans="1:7" s="85" customFormat="1" ht="15">
      <c r="A89" s="116"/>
      <c r="B89" s="95" t="s">
        <v>259</v>
      </c>
      <c r="C89" s="118" t="s">
        <v>260</v>
      </c>
      <c r="D89" s="87">
        <v>334517.7</v>
      </c>
      <c r="E89" s="87">
        <v>30044.19</v>
      </c>
      <c r="F89" s="87">
        <v>0</v>
      </c>
      <c r="G89" s="110">
        <f>SUM(D89:F89)</f>
        <v>364561.89</v>
      </c>
    </row>
    <row r="90" spans="1:7" ht="15.75" customHeight="1" thickBot="1">
      <c r="A90" s="119" t="s">
        <v>261</v>
      </c>
      <c r="B90" s="120"/>
      <c r="C90" s="120" t="s">
        <v>262</v>
      </c>
      <c r="D90" s="121">
        <f>+D44-D67+D88-D89</f>
        <v>-914722727.8399999</v>
      </c>
      <c r="E90" s="121">
        <f>+E44-E67+E88-E89</f>
        <v>-25814800.44999998</v>
      </c>
      <c r="F90" s="121">
        <f>+F44-F67+F88-F89</f>
        <v>747717745.47</v>
      </c>
      <c r="G90" s="122">
        <f>SUM(D90:F90)</f>
        <v>-192819782.8199998</v>
      </c>
    </row>
    <row r="91" spans="1:7" ht="6.75" customHeight="1" hidden="1">
      <c r="A91" s="75"/>
      <c r="B91" s="75"/>
      <c r="C91" s="82"/>
      <c r="D91" s="80"/>
      <c r="E91" s="80"/>
      <c r="F91" s="80"/>
      <c r="G91" s="80"/>
    </row>
    <row r="92" spans="1:7" ht="15" hidden="1">
      <c r="A92" s="75" t="s">
        <v>263</v>
      </c>
      <c r="B92" s="75"/>
      <c r="C92" s="82" t="s">
        <v>264</v>
      </c>
      <c r="D92" s="80"/>
      <c r="E92" s="80"/>
      <c r="F92" s="80"/>
      <c r="G92" s="80"/>
    </row>
    <row r="93" spans="1:7" ht="15.75" hidden="1" thickBot="1">
      <c r="A93" s="75"/>
      <c r="B93" s="75"/>
      <c r="C93" s="82" t="s">
        <v>265</v>
      </c>
      <c r="D93" s="83">
        <f>D43+D90</f>
        <v>0</v>
      </c>
      <c r="E93" s="83">
        <f>E43+E90</f>
        <v>-1.4156103134155273E-07</v>
      </c>
      <c r="F93" s="83">
        <f>F43+F90</f>
        <v>-0.20000004768371582</v>
      </c>
      <c r="G93" s="83">
        <f>SUM(D93:F93)</f>
        <v>-0.20000018924474716</v>
      </c>
    </row>
    <row r="94" spans="1:7" ht="15.75" thickTop="1">
      <c r="A94" s="75"/>
      <c r="B94" s="75"/>
      <c r="C94" s="82"/>
      <c r="D94" s="84"/>
      <c r="E94" s="84"/>
      <c r="F94" s="84"/>
      <c r="G94" s="84"/>
    </row>
    <row r="95" spans="1:7" ht="39.75" customHeight="1">
      <c r="A95" s="129" t="s">
        <v>57</v>
      </c>
      <c r="B95" s="129"/>
      <c r="C95" s="129"/>
      <c r="D95" s="129"/>
      <c r="E95" s="129"/>
      <c r="F95" s="129"/>
      <c r="G95" s="129"/>
    </row>
    <row r="96" spans="1:7" ht="15">
      <c r="A96" s="124"/>
      <c r="B96" s="124"/>
      <c r="C96" s="124"/>
      <c r="D96" s="124"/>
      <c r="E96" s="124"/>
      <c r="F96" s="124"/>
      <c r="G96" s="124"/>
    </row>
    <row r="97" ht="15">
      <c r="A97" t="s">
        <v>271</v>
      </c>
    </row>
    <row r="98" ht="15">
      <c r="A98" s="3" t="s">
        <v>16</v>
      </c>
    </row>
  </sheetData>
  <sheetProtection/>
  <mergeCells count="1">
    <mergeCell ref="A95:G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2014-07-18T14:16:07Z</dcterms:modified>
  <cp:category/>
  <cp:version/>
  <cp:contentType/>
  <cp:contentStatus/>
</cp:coreProperties>
</file>